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19" documentId="8_{07D07497-0784-4C40-8D6F-A379F41F6251}" xr6:coauthVersionLast="47" xr6:coauthVersionMax="47" xr10:uidLastSave="{F0AFE135-8822-4315-9FAB-3DEA459DE8DB}"/>
  <bookViews>
    <workbookView xWindow="-108" yWindow="-108" windowWidth="23256" windowHeight="12456" tabRatio="459" activeTab="3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5" l="1"/>
  <c r="AG46" i="15" l="1"/>
  <c r="AG51" i="15"/>
  <c r="AG48" i="15"/>
  <c r="AG49" i="15" s="1"/>
  <c r="AG50" i="15" s="1"/>
  <c r="AG47" i="15"/>
  <c r="AG45" i="15"/>
  <c r="AG44" i="15"/>
  <c r="AG43" i="15"/>
  <c r="L46" i="15"/>
  <c r="AF46" i="15"/>
  <c r="AB46" i="15"/>
  <c r="AB50" i="15"/>
  <c r="AB49" i="15"/>
  <c r="AB48" i="15"/>
  <c r="AB47" i="15"/>
  <c r="AB45" i="15"/>
  <c r="AB44" i="15"/>
  <c r="AB43" i="15"/>
  <c r="AB41" i="15" l="1"/>
  <c r="AB42" i="15"/>
  <c r="AB39" i="15"/>
  <c r="AB40" i="15"/>
  <c r="L40" i="15"/>
  <c r="L36" i="15"/>
  <c r="AB38" i="15"/>
  <c r="AB33" i="15"/>
  <c r="AB34" i="15"/>
  <c r="AB35" i="15"/>
  <c r="AB36" i="15"/>
  <c r="AB37" i="15"/>
  <c r="L38" i="15"/>
  <c r="AB26" i="15"/>
  <c r="AB27" i="15"/>
  <c r="AB30" i="15" l="1"/>
  <c r="AB31" i="15"/>
  <c r="AB32" i="15"/>
  <c r="L17" i="15" l="1"/>
  <c r="AB17" i="15"/>
  <c r="AB28" i="15" l="1"/>
  <c r="AB29" i="15"/>
  <c r="C11" i="9"/>
  <c r="AB25" i="15"/>
  <c r="AB21" i="15"/>
  <c r="AB22" i="15"/>
  <c r="AB16" i="15"/>
  <c r="AB14" i="15"/>
  <c r="L25" i="15"/>
  <c r="AB18" i="15"/>
  <c r="AB19" i="15"/>
  <c r="AB20" i="15"/>
  <c r="AB23" i="15"/>
  <c r="AB24" i="15"/>
  <c r="AB15" i="15"/>
  <c r="L14" i="15"/>
  <c r="H8" i="25" l="1"/>
  <c r="D23" i="25"/>
  <c r="H27" i="25"/>
  <c r="D27" i="25"/>
  <c r="H23" i="25"/>
  <c r="X117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17" i="15"/>
  <c r="B18" i="25" s="1"/>
  <c r="N117" i="15"/>
  <c r="B17" i="25" s="1"/>
  <c r="F17" i="25" l="1"/>
  <c r="Q117" i="15"/>
  <c r="B26" i="25" s="1"/>
  <c r="F26" i="25" s="1"/>
  <c r="L106" i="15"/>
  <c r="AG6" i="15"/>
  <c r="AB10" i="15"/>
  <c r="AB11" i="15"/>
  <c r="L10" i="15"/>
  <c r="AB9" i="15"/>
  <c r="L9" i="15"/>
  <c r="AB7" i="15"/>
  <c r="AB8" i="15"/>
  <c r="AG7" i="15" l="1"/>
  <c r="AG8" i="15" s="1"/>
  <c r="AG9" i="15" s="1"/>
  <c r="AG10" i="15" s="1"/>
  <c r="AG11" i="15" s="1"/>
  <c r="AG12" i="15" s="1"/>
  <c r="AG13" i="15" s="1"/>
  <c r="AG14" i="15" s="1"/>
  <c r="AG15" i="15" s="1"/>
  <c r="E117" i="15"/>
  <c r="L7" i="15"/>
  <c r="L8" i="15"/>
  <c r="L11" i="15"/>
  <c r="L116" i="15"/>
  <c r="L99" i="15"/>
  <c r="L86" i="15"/>
  <c r="L87" i="15"/>
  <c r="L88" i="15"/>
  <c r="L76" i="15"/>
  <c r="L77" i="15"/>
  <c r="L78" i="15"/>
  <c r="L71" i="15"/>
  <c r="L72" i="15"/>
  <c r="L70" i="15"/>
  <c r="L61" i="15"/>
  <c r="L69" i="15"/>
  <c r="L56" i="15"/>
  <c r="L48" i="15"/>
  <c r="L35" i="15"/>
  <c r="L37" i="15"/>
  <c r="L39" i="15"/>
  <c r="L41" i="15"/>
  <c r="L33" i="15"/>
  <c r="L24" i="15"/>
  <c r="L6" i="15"/>
  <c r="C8" i="9"/>
  <c r="C13" i="9" s="1"/>
  <c r="B8" i="9"/>
  <c r="H117" i="15" l="1"/>
  <c r="B10" i="25" s="1"/>
  <c r="H10" i="25" s="1"/>
  <c r="I117" i="15"/>
  <c r="J117" i="15"/>
  <c r="K117" i="15"/>
  <c r="O117" i="15"/>
  <c r="B16" i="25" s="1"/>
  <c r="F16" i="25" s="1"/>
  <c r="R117" i="15"/>
  <c r="S117" i="15"/>
  <c r="T117" i="15"/>
  <c r="U117" i="15"/>
  <c r="B24" i="25" s="1"/>
  <c r="V117" i="15"/>
  <c r="B20" i="25" s="1"/>
  <c r="W117" i="15"/>
  <c r="Y117" i="15"/>
  <c r="B21" i="25" s="1"/>
  <c r="Z117" i="15"/>
  <c r="AA117" i="15"/>
  <c r="L104" i="15"/>
  <c r="L105" i="15"/>
  <c r="L107" i="15"/>
  <c r="L108" i="15"/>
  <c r="L109" i="15"/>
  <c r="F117" i="15"/>
  <c r="L90" i="15"/>
  <c r="L92" i="15"/>
  <c r="F20" i="25" l="1"/>
  <c r="F24" i="25"/>
  <c r="F21" i="25"/>
  <c r="B22" i="25"/>
  <c r="F22" i="25" s="1"/>
  <c r="F25" i="25"/>
  <c r="B28" i="25"/>
  <c r="F28" i="25" s="1"/>
  <c r="F18" i="25"/>
  <c r="B19" i="25"/>
  <c r="F19" i="25" s="1"/>
  <c r="B27" i="25"/>
  <c r="F27" i="25" s="1"/>
  <c r="L55" i="15"/>
  <c r="L75" i="15" l="1"/>
  <c r="L57" i="15" l="1"/>
  <c r="L32" i="15"/>
  <c r="L16" i="15"/>
  <c r="AG16" i="15" s="1"/>
  <c r="AG17" i="15" s="1"/>
  <c r="L12" i="15"/>
  <c r="L66" i="15"/>
  <c r="L60" i="15"/>
  <c r="L62" i="15"/>
  <c r="L50" i="15"/>
  <c r="AG18" i="15" l="1"/>
  <c r="L111" i="15"/>
  <c r="L80" i="15" l="1"/>
  <c r="L85" i="15" l="1"/>
  <c r="L59" i="15" l="1"/>
  <c r="L65" i="15"/>
  <c r="L45" i="15" l="1"/>
  <c r="L34" i="15"/>
  <c r="L23" i="15"/>
  <c r="L110" i="15"/>
  <c r="L112" i="15"/>
  <c r="L113" i="15"/>
  <c r="L114" i="15"/>
  <c r="L103" i="15"/>
  <c r="L98" i="15"/>
  <c r="L100" i="15"/>
  <c r="L101" i="15"/>
  <c r="L102" i="15"/>
  <c r="L74" i="15" l="1"/>
  <c r="L73" i="15" l="1"/>
  <c r="L52" i="15" l="1"/>
  <c r="L53" i="15"/>
  <c r="AB12" i="15" l="1"/>
  <c r="L13" i="15"/>
  <c r="L19" i="15"/>
  <c r="L20" i="15"/>
  <c r="AG19" i="15" s="1"/>
  <c r="AG20" i="15" s="1"/>
  <c r="L28" i="15"/>
  <c r="AG23" i="15" l="1"/>
  <c r="AG24" i="15" s="1"/>
  <c r="AG25" i="15" s="1"/>
  <c r="AG21" i="15"/>
  <c r="AG22" i="15" s="1"/>
  <c r="L115" i="15"/>
  <c r="AG28" i="15" l="1"/>
  <c r="AG26" i="15"/>
  <c r="AG27" i="15" s="1"/>
  <c r="L82" i="15"/>
  <c r="L83" i="15"/>
  <c r="L79" i="15"/>
  <c r="L81" i="15"/>
  <c r="L43" i="15"/>
  <c r="L44" i="15"/>
  <c r="AC117" i="15" l="1"/>
  <c r="AD117" i="15" l="1"/>
  <c r="AE117" i="15"/>
  <c r="L84" i="15" l="1"/>
  <c r="L68" i="15" l="1"/>
  <c r="L54" i="15" l="1"/>
  <c r="L63" i="15"/>
  <c r="L64" i="15"/>
  <c r="L47" i="15" l="1"/>
  <c r="L49" i="15"/>
  <c r="L51" i="15"/>
  <c r="M117" i="15" l="1"/>
  <c r="B15" i="25" s="1"/>
  <c r="G117" i="15"/>
  <c r="B8" i="25" l="1"/>
  <c r="E121" i="15"/>
  <c r="F15" i="25"/>
  <c r="F29" i="25" s="1"/>
  <c r="B29" i="25"/>
  <c r="B38" i="25" s="1"/>
  <c r="L29" i="15" l="1"/>
  <c r="AG29" i="15" s="1"/>
  <c r="L30" i="15"/>
  <c r="L31" i="15"/>
  <c r="L42" i="15"/>
  <c r="L67" i="15"/>
  <c r="L93" i="15"/>
  <c r="L95" i="15"/>
  <c r="L96" i="15"/>
  <c r="AG30" i="15" l="1"/>
  <c r="AG31" i="15" s="1"/>
  <c r="AG32" i="15" s="1"/>
  <c r="AG33" i="15" s="1"/>
  <c r="AG34" i="15" s="1"/>
  <c r="AG35" i="15" s="1"/>
  <c r="AG36" i="15" s="1"/>
  <c r="AG37" i="15" s="1"/>
  <c r="AG38" i="15" s="1"/>
  <c r="AG39" i="15" s="1"/>
  <c r="AG40" i="15" s="1"/>
  <c r="AG41" i="15" s="1"/>
  <c r="AG42" i="15" s="1"/>
  <c r="AB13" i="15"/>
  <c r="AB6" i="15"/>
  <c r="AF6" i="15" s="1"/>
  <c r="AF7" i="15" s="1"/>
  <c r="AF8" i="15" s="1"/>
  <c r="AF9" i="15" s="1"/>
  <c r="AF10" i="15" s="1"/>
  <c r="AF11" i="15" s="1"/>
  <c r="AF12" i="15" s="1"/>
  <c r="AF13" i="15" s="1"/>
  <c r="AF15" i="15" l="1"/>
  <c r="AF16" i="15" s="1"/>
  <c r="AF17" i="15" s="1"/>
  <c r="AF18" i="15" s="1"/>
  <c r="AF14" i="15"/>
  <c r="L117" i="15"/>
  <c r="AB117" i="15"/>
  <c r="B20" i="9" s="1"/>
  <c r="AF19" i="15" l="1"/>
  <c r="AF21" i="15" s="1"/>
  <c r="AF23" i="15" s="1"/>
  <c r="AF25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AF44" i="15" s="1"/>
  <c r="AF45" i="15" s="1"/>
  <c r="AF47" i="15" s="1"/>
  <c r="AF48" i="15" s="1"/>
  <c r="AF49" i="15" s="1"/>
  <c r="AF50" i="15" s="1"/>
  <c r="AF51" i="15" s="1"/>
  <c r="AF20" i="15"/>
  <c r="AF22" i="15" s="1"/>
  <c r="AF24" i="15" s="1"/>
  <c r="B9" i="25"/>
  <c r="H9" i="25" s="1"/>
  <c r="H12" i="25" s="1"/>
  <c r="B19" i="9"/>
  <c r="E122" i="15"/>
  <c r="AF27" i="15" l="1"/>
  <c r="AF28" i="15"/>
  <c r="AF26" i="15"/>
  <c r="C30" i="9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<sst xmlns="http://schemas.openxmlformats.org/spreadsheetml/2006/main" count="278" uniqueCount="183">
  <si>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</si>
  <si>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</si>
  <si>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</si>
  <si>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</si>
  <si>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</si>
  <si>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</si>
  <si>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</si>
  <si>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</si>
  <si>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</si>
  <si>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</si>
  <si>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</si>
  <si>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</si>
  <si>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</si>
  <si>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</si>
  <si>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</si>
  <si>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</si>
  <si>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</si>
  <si>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</si>
  <si>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</si>
  <si>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</si>
  <si>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</si>
  <si>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</si>
  <si>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</si>
  <si>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</si>
  <si>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</si>
  <si>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</si>
  <si>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</si>
  <si>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</si>
  <si>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</si>
  <si>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</si>
  <si>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</si>
  <si>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</si>
  <si>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</si>
  <si>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</si>
  <si>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</si>
  <si>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</si>
  <si>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</si>
  <si>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</si>
  <si>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</si>
  <si>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</si>
  <si>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</si>
  <si>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</si>
  <si>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</si>
  <si>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</si>
  <si>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</si>
  <si>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</si>
  <si>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</si>
  <si>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</si>
  <si>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</si>
  <si>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</si>
  <si>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</si>
  <si>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</si>
  <si>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</si>
  <si>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</si>
  <si>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</si>
  <si>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</si>
  <si>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</si>
  <si>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</si>
  <si>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</si>
  <si>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</si>
  <si>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</si>
  <si>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</si>
  <si>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</si>
  <si>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</si>
  <si>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</si>
  <si>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</si>
  <si>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</si>
  <si>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</si>
  <si>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</si>
  <si>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</si>
  <si>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</si>
  <si>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</si>
  <si>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</si>
  <si>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</si>
  <si>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</si>
  <si>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</si>
  <si>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</si>
  <si>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</si>
  <si>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</si>
  <si>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</si>
  <si>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</si>
  <si>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</si>
  <si>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</si>
  <si>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</si>
  <si>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</si>
  <si>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</si>
  <si>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</si>
  <si>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</si>
  <si>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</si>
  <si>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</si>
  <si>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</si>
  <si>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</si>
  <si>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</si>
  <si>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</si>
  <si>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</si>
  <si>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</si>
  <si>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</si>
  <si>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</si>
  <si>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</si>
  <si>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</si>
  <si>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</si>
  <si>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</si>
  <si>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</si>
  <si>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</si>
  <si>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</si>
  <si>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</si>
  <si>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</si>
  <si>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</si>
  <si>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</si>
  <si>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</si>
  <si>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</si>
  <si>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</si>
  <si>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</si>
  <si>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</si>
  <si>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</si>
  <si>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</si>
  <si>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</si>
  <si>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</si>
  <si>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</si>
  <si>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</si>
  <si>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</si>
  <si>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</si>
  <si>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</si>
  <si>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</si>
  <si>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</si>
  <si>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</si>
  <si>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</si>
  <si>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</si>
  <si>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</si>
  <si>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</si>
  <si>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</si>
  <si>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</si>
  <si>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</si>
  <si>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</si>
  <si>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</si>
  <si>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</si>
  <si>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</si>
  <si>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</si>
  <si>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</si>
  <si>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</si>
  <si>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</si>
  <si>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</si>
  <si>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</si>
  <si>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</si>
  <si>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</si>
  <si>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</si>
  <si>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</si>
  <si>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</si>
  <si>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</si>
  <si>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</si>
  <si>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31st October</t>
  </si>
  <si>
    <t>Catherine Simpson (Oct)</t>
  </si>
  <si>
    <t>P25/26-20</t>
  </si>
  <si>
    <t>P25/26-21</t>
  </si>
  <si>
    <t>3rd November</t>
  </si>
  <si>
    <t>Middleton on the Wolds PC</t>
  </si>
  <si>
    <t>5th November</t>
  </si>
  <si>
    <t>Royal British Legion</t>
  </si>
  <si>
    <t>26th November</t>
  </si>
  <si>
    <t>1st December</t>
  </si>
  <si>
    <t>9th December</t>
  </si>
  <si>
    <t>31st December</t>
  </si>
  <si>
    <t>Catherine Simpson (Dec)</t>
  </si>
  <si>
    <t>28th November</t>
  </si>
  <si>
    <t>P25/26-22</t>
  </si>
  <si>
    <t>P25/26-23</t>
  </si>
  <si>
    <t>P25/26-24</t>
  </si>
  <si>
    <t>P25/26-25</t>
  </si>
  <si>
    <t>P25/26-26</t>
  </si>
  <si>
    <t>P25/26-27</t>
  </si>
  <si>
    <t>P25/26-28</t>
  </si>
  <si>
    <t>Full Bank Reconciliation 31st December 2025</t>
  </si>
  <si>
    <t>Balance per Bank Statement 31st December</t>
  </si>
  <si>
    <t>9 months to 31st October  2025</t>
  </si>
  <si>
    <t>9 months</t>
  </si>
  <si>
    <t>Catherine Simpson (Nov)</t>
  </si>
  <si>
    <t>2nd January</t>
  </si>
  <si>
    <t>P25/26-29</t>
  </si>
  <si>
    <t>CMB Computers</t>
  </si>
  <si>
    <t>P25/26-30</t>
  </si>
  <si>
    <t>12th January</t>
  </si>
  <si>
    <t>ERNLLCA</t>
  </si>
  <si>
    <t>P25/26-31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</si>
</sst>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16" fillId="2" borderId="6" xfId="0" applyNumberFormat="1" applyFont="1" applyFill="1" applyBorder="1"/>
    <xf numFmtId="2" fontId="16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activeCell="B11" sqref="B11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45</v>
      </c>
    </row>
    <row r="2" spans="1:3" ht="15.6" x14ac:dyDescent="0.3">
      <c r="A2" s="8"/>
    </row>
    <row r="3" spans="1:3" ht="15.6" x14ac:dyDescent="0.3">
      <c r="A3" s="7" t="s">
        <v>171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172</v>
      </c>
      <c r="B6" s="11">
        <v>1343.78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1343.78</v>
      </c>
      <c r="C8" s="11">
        <f>SUM(B6:B7)</f>
        <v>1343.78</v>
      </c>
    </row>
    <row r="9" spans="1:3" ht="15.6" x14ac:dyDescent="0.3">
      <c r="A9" s="8" t="s">
        <v>32</v>
      </c>
    </row>
    <row r="10" spans="1:3" ht="15.6" x14ac:dyDescent="0.3">
      <c r="A10" s="8" t="s">
        <v>172</v>
      </c>
      <c r="B10" s="11">
        <v>4958.45</v>
      </c>
    </row>
    <row r="11" spans="1:3" ht="15.6" x14ac:dyDescent="0.3">
      <c r="A11" s="8"/>
      <c r="C11" s="11">
        <f>B10+B11-B12</f>
        <v>4958.45</v>
      </c>
    </row>
    <row r="12" spans="1:3" ht="15.6" x14ac:dyDescent="0.3">
      <c r="A12" s="8"/>
    </row>
    <row r="13" spans="1:3" ht="16.2" thickBot="1" x14ac:dyDescent="0.35">
      <c r="A13" s="8" t="s">
        <v>31</v>
      </c>
      <c r="C13" s="20">
        <f>C8+C11-B11</f>
        <v>6302.23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33</v>
      </c>
      <c r="B17" s="13"/>
      <c r="C17" s="13"/>
    </row>
    <row r="18" spans="1:11" ht="15.6" x14ac:dyDescent="0.3">
      <c r="A18" s="8" t="s">
        <v>55</v>
      </c>
      <c r="B18" s="11">
        <v>4874.24</v>
      </c>
    </row>
    <row r="19" spans="1:11" ht="15.6" x14ac:dyDescent="0.3">
      <c r="A19" s="8" t="s">
        <v>4</v>
      </c>
      <c r="B19" s="11">
        <f>'Cash book'!L117</f>
        <v>6117.33</v>
      </c>
    </row>
    <row r="20" spans="1:11" ht="15.6" x14ac:dyDescent="0.3">
      <c r="A20" s="8" t="s">
        <v>72</v>
      </c>
      <c r="B20" s="2">
        <f>'Cash book'!AB117</f>
        <v>4689.3399999999983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132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6302.2300000000014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34</v>
      </c>
      <c r="B30" s="21"/>
      <c r="C30" s="20">
        <f>B18+B19-B20</f>
        <v>6302.2300000000014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topLeftCell="A14" workbookViewId="0">
      <selection activeCell="B26" sqref="B26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9">
        <v>9</v>
      </c>
    </row>
    <row r="2" spans="1:9" x14ac:dyDescent="0.3">
      <c r="A2" s="1" t="s">
        <v>91</v>
      </c>
      <c r="B2" s="1" t="s">
        <v>6</v>
      </c>
      <c r="C2" s="1"/>
      <c r="D2" s="1" t="s">
        <v>174</v>
      </c>
      <c r="F2" s="1" t="s">
        <v>75</v>
      </c>
      <c r="H2" s="1" t="s">
        <v>76</v>
      </c>
    </row>
    <row r="3" spans="1:9" x14ac:dyDescent="0.3">
      <c r="A3" s="1" t="s">
        <v>92</v>
      </c>
      <c r="B3" s="1"/>
      <c r="C3" s="1"/>
      <c r="D3" s="1" t="s">
        <v>77</v>
      </c>
      <c r="E3" s="1"/>
      <c r="F3" s="1" t="s">
        <v>77</v>
      </c>
      <c r="G3" s="1"/>
      <c r="H3" s="1" t="s">
        <v>77</v>
      </c>
      <c r="I3" s="1"/>
    </row>
    <row r="4" spans="1:9" x14ac:dyDescent="0.3">
      <c r="A4" s="1" t="s">
        <v>173</v>
      </c>
      <c r="B4" s="1"/>
      <c r="C4" s="1"/>
      <c r="D4" t="s">
        <v>78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0" t="s">
        <v>79</v>
      </c>
      <c r="H7" s="2"/>
    </row>
    <row r="8" spans="1:9" x14ac:dyDescent="0.3">
      <c r="A8" t="s">
        <v>8</v>
      </c>
      <c r="B8" s="2">
        <f>'Cash book'!G117</f>
        <v>6042.02</v>
      </c>
      <c r="E8" s="2"/>
      <c r="H8" s="2">
        <f>Budget!F25</f>
        <v>5955.59</v>
      </c>
    </row>
    <row r="9" spans="1:9" x14ac:dyDescent="0.3">
      <c r="A9" t="s">
        <v>93</v>
      </c>
      <c r="B9" s="2">
        <f>'Cash book'!L117-'Cash book'!G117</f>
        <v>75.309999999999491</v>
      </c>
      <c r="E9" s="2"/>
      <c r="H9" s="2">
        <f t="shared" ref="H9" si="0">SUM(B9:G9)</f>
        <v>75.309999999999491</v>
      </c>
    </row>
    <row r="10" spans="1:9" x14ac:dyDescent="0.3">
      <c r="A10" t="s">
        <v>80</v>
      </c>
      <c r="B10" s="2">
        <f>'Cash book'!H117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81</v>
      </c>
      <c r="B12" s="5">
        <f>SUM(B8:B10)</f>
        <v>6117.33</v>
      </c>
      <c r="D12" s="4">
        <f>+H12*$H$1/12</f>
        <v>4523.1750000000002</v>
      </c>
      <c r="F12" s="5">
        <f>B12-D12</f>
        <v>1594.1549999999997</v>
      </c>
      <c r="H12" s="5">
        <f>SUM(H8:H11)</f>
        <v>6030.9</v>
      </c>
    </row>
    <row r="13" spans="1:9" x14ac:dyDescent="0.3">
      <c r="B13" s="2"/>
      <c r="F13" s="2"/>
      <c r="H13" s="2"/>
    </row>
    <row r="14" spans="1:9" x14ac:dyDescent="0.3">
      <c r="A14" s="40" t="s">
        <v>82</v>
      </c>
      <c r="B14" s="2"/>
      <c r="F14" s="2"/>
      <c r="H14" s="2"/>
    </row>
    <row r="15" spans="1:9" x14ac:dyDescent="0.3">
      <c r="A15" t="s">
        <v>94</v>
      </c>
      <c r="B15" s="2">
        <f>'Cash book'!M117</f>
        <v>1326.1200000000001</v>
      </c>
      <c r="D15" s="2">
        <f>+H15*$H$1/12</f>
        <v>1168.5</v>
      </c>
      <c r="F15" s="2">
        <f>B15+D15</f>
        <v>2494.62</v>
      </c>
      <c r="H15" s="2">
        <f>Budget!F7</f>
        <v>1558</v>
      </c>
    </row>
    <row r="16" spans="1:9" x14ac:dyDescent="0.3">
      <c r="A16" t="s">
        <v>110</v>
      </c>
      <c r="B16" s="2">
        <f>'Cash book'!O117</f>
        <v>94.6</v>
      </c>
      <c r="D16" s="2">
        <f t="shared" ref="D16:D28" si="1">+H16*$H$1/12</f>
        <v>750</v>
      </c>
      <c r="F16" s="2">
        <f t="shared" ref="F16:F28" si="2">B16+D16</f>
        <v>844.6</v>
      </c>
      <c r="H16" s="2">
        <f>Budget!F8</f>
        <v>1000</v>
      </c>
    </row>
    <row r="17" spans="1:8" x14ac:dyDescent="0.3">
      <c r="A17" t="s">
        <v>83</v>
      </c>
      <c r="B17" s="2">
        <f>'Cash book'!N117</f>
        <v>234</v>
      </c>
      <c r="D17">
        <f t="shared" si="1"/>
        <v>0</v>
      </c>
      <c r="F17" s="2">
        <f t="shared" si="2"/>
        <v>234</v>
      </c>
      <c r="H17">
        <f>Budget!F9</f>
        <v>0</v>
      </c>
    </row>
    <row r="18" spans="1:8" x14ac:dyDescent="0.3">
      <c r="A18" t="s">
        <v>84</v>
      </c>
      <c r="B18" s="2">
        <f>'Cash book'!P117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95</v>
      </c>
      <c r="B19" s="2">
        <f>'Cash book'!R117</f>
        <v>520</v>
      </c>
      <c r="D19" s="2">
        <f t="shared" si="1"/>
        <v>187.5</v>
      </c>
      <c r="E19" s="2"/>
      <c r="F19" s="2">
        <f t="shared" si="2"/>
        <v>707.5</v>
      </c>
      <c r="H19" s="2">
        <f>Budget!F15</f>
        <v>250</v>
      </c>
    </row>
    <row r="20" spans="1:8" x14ac:dyDescent="0.3">
      <c r="A20" t="s">
        <v>85</v>
      </c>
      <c r="B20" s="2">
        <f>'Cash book'!V117</f>
        <v>0</v>
      </c>
      <c r="D20">
        <f t="shared" si="1"/>
        <v>671.6925</v>
      </c>
      <c r="E20" s="2"/>
      <c r="F20" s="2">
        <f t="shared" si="2"/>
        <v>671.6925</v>
      </c>
      <c r="H20">
        <f>Budget!F18</f>
        <v>895.59</v>
      </c>
    </row>
    <row r="21" spans="1:8" x14ac:dyDescent="0.3">
      <c r="A21" t="s">
        <v>96</v>
      </c>
      <c r="B21" s="2">
        <f>'Cash book'!Y117</f>
        <v>863.75</v>
      </c>
      <c r="D21">
        <f t="shared" si="1"/>
        <v>0</v>
      </c>
      <c r="E21" s="2"/>
      <c r="F21" s="2">
        <f t="shared" si="2"/>
        <v>863.75</v>
      </c>
      <c r="H21">
        <f>Budget!F11</f>
        <v>0</v>
      </c>
    </row>
    <row r="22" spans="1:8" x14ac:dyDescent="0.3">
      <c r="A22" t="s">
        <v>9</v>
      </c>
      <c r="B22" s="2">
        <f>'Cash book'!S117</f>
        <v>0</v>
      </c>
      <c r="D22" s="2">
        <f t="shared" si="1"/>
        <v>307.5</v>
      </c>
      <c r="E22" s="2"/>
      <c r="F22" s="2">
        <f t="shared" si="2"/>
        <v>307.5</v>
      </c>
      <c r="H22" s="41">
        <f>Budget!F12</f>
        <v>410</v>
      </c>
    </row>
    <row r="23" spans="1:8" x14ac:dyDescent="0.3">
      <c r="A23" t="s">
        <v>109</v>
      </c>
      <c r="B23" s="2">
        <f>'Cash book'!X117</f>
        <v>1468.87</v>
      </c>
      <c r="D23" s="2">
        <f t="shared" si="1"/>
        <v>900</v>
      </c>
      <c r="E23" s="2"/>
      <c r="F23" s="2">
        <f t="shared" si="2"/>
        <v>2368.87</v>
      </c>
      <c r="H23">
        <f>Budget!F20</f>
        <v>1200</v>
      </c>
    </row>
    <row r="24" spans="1:8" x14ac:dyDescent="0.3">
      <c r="A24" t="s">
        <v>86</v>
      </c>
      <c r="B24" s="2">
        <f>'Cash book'!U117</f>
        <v>133.99</v>
      </c>
      <c r="D24" s="2">
        <f t="shared" si="1"/>
        <v>270</v>
      </c>
      <c r="E24" s="2"/>
      <c r="F24" s="2">
        <f t="shared" si="2"/>
        <v>403.99</v>
      </c>
      <c r="H24" s="2">
        <f>Budget!F13</f>
        <v>360</v>
      </c>
    </row>
    <row r="25" spans="1:8" x14ac:dyDescent="0.3">
      <c r="A25" t="s">
        <v>87</v>
      </c>
      <c r="B25" s="2">
        <f>'Cash book'!Z117</f>
        <v>54</v>
      </c>
      <c r="D25">
        <f t="shared" si="1"/>
        <v>0</v>
      </c>
      <c r="E25" s="2"/>
      <c r="F25" s="2">
        <f t="shared" si="2"/>
        <v>54</v>
      </c>
      <c r="H25">
        <f>Budget!F17</f>
        <v>0</v>
      </c>
    </row>
    <row r="26" spans="1:8" x14ac:dyDescent="0.3">
      <c r="A26" t="s">
        <v>112</v>
      </c>
      <c r="B26" s="2">
        <f>'Cash book'!Q117</f>
        <v>5.5</v>
      </c>
      <c r="D26" s="2">
        <f t="shared" si="1"/>
        <v>90</v>
      </c>
      <c r="E26" s="2"/>
      <c r="F26" s="2">
        <f t="shared" si="2"/>
        <v>95.5</v>
      </c>
      <c r="H26" s="2">
        <f>Budget!F19</f>
        <v>120</v>
      </c>
    </row>
    <row r="27" spans="1:8" x14ac:dyDescent="0.3">
      <c r="A27" t="s">
        <v>88</v>
      </c>
      <c r="B27" s="2">
        <f>'Cash book'!T117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20</v>
      </c>
      <c r="B28" s="2">
        <f>'Cash book'!AA117</f>
        <v>0</v>
      </c>
      <c r="D28" s="2">
        <f t="shared" si="1"/>
        <v>337.5</v>
      </c>
      <c r="E28" s="2"/>
      <c r="F28" s="2">
        <f t="shared" si="2"/>
        <v>337.5</v>
      </c>
      <c r="H28" s="2">
        <f>Budget!F14</f>
        <v>450</v>
      </c>
    </row>
    <row r="29" spans="1:8" x14ac:dyDescent="0.3">
      <c r="B29" s="5">
        <f>SUM(B15:B28)</f>
        <v>4784.93</v>
      </c>
      <c r="D29" s="4">
        <f>SUM(D15:D28)</f>
        <v>4682.6925000000001</v>
      </c>
      <c r="E29" s="2"/>
      <c r="F29" s="5">
        <f>SUM(F15:F28)</f>
        <v>9467.6224999999995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98</v>
      </c>
      <c r="B32" s="5">
        <f>B12-B29</f>
        <v>1332.3999999999996</v>
      </c>
      <c r="D32" s="4">
        <f>D12-D29</f>
        <v>-159.51749999999993</v>
      </c>
      <c r="F32" s="5">
        <f>F12-F29</f>
        <v>-7873.4674999999997</v>
      </c>
      <c r="H32" s="5">
        <f>H12-H29</f>
        <v>-212.69000000000051</v>
      </c>
    </row>
    <row r="34" spans="1:8" x14ac:dyDescent="0.3">
      <c r="A34" t="s">
        <v>89</v>
      </c>
      <c r="B34">
        <f>'Full Reconciliation'!B18</f>
        <v>4874.24</v>
      </c>
    </row>
    <row r="36" spans="1:8" x14ac:dyDescent="0.3">
      <c r="A36" t="s">
        <v>90</v>
      </c>
      <c r="B36" s="2">
        <f>B32+B34</f>
        <v>6206.6399999999994</v>
      </c>
      <c r="H36" s="2">
        <f>H32+H34</f>
        <v>-212.69000000000051</v>
      </c>
    </row>
    <row r="38" spans="1:8" x14ac:dyDescent="0.3">
      <c r="A38" t="s">
        <v>111</v>
      </c>
      <c r="B38" s="2">
        <f>B29-'Cash book'!F117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15" sqref="F15"/>
    </sheetView>
  </sheetViews>
  <sheetFormatPr defaultRowHeight="14.4" x14ac:dyDescent="0.3"/>
  <sheetData>
    <row r="1" spans="1:6" ht="21" x14ac:dyDescent="0.4">
      <c r="A1" s="3" t="s">
        <v>45</v>
      </c>
    </row>
    <row r="2" spans="1:6" ht="21" x14ac:dyDescent="0.4">
      <c r="A2" s="3" t="s">
        <v>99</v>
      </c>
      <c r="E2" s="3"/>
    </row>
    <row r="3" spans="1:6" x14ac:dyDescent="0.3">
      <c r="B3" s="39"/>
      <c r="C3" s="39"/>
      <c r="D3" s="39"/>
      <c r="E3" s="39"/>
      <c r="F3" s="39"/>
    </row>
    <row r="5" spans="1:6" ht="21" x14ac:dyDescent="0.4">
      <c r="A5" s="3" t="s">
        <v>82</v>
      </c>
    </row>
    <row r="7" spans="1:6" x14ac:dyDescent="0.3">
      <c r="A7" t="s">
        <v>100</v>
      </c>
      <c r="F7">
        <v>1558</v>
      </c>
    </row>
    <row r="8" spans="1:6" x14ac:dyDescent="0.3">
      <c r="A8" t="s">
        <v>107</v>
      </c>
      <c r="F8">
        <v>1000</v>
      </c>
    </row>
    <row r="9" spans="1:6" x14ac:dyDescent="0.3">
      <c r="A9" t="s">
        <v>83</v>
      </c>
      <c r="F9">
        <v>0</v>
      </c>
    </row>
    <row r="10" spans="1:6" x14ac:dyDescent="0.3">
      <c r="A10" t="s">
        <v>84</v>
      </c>
      <c r="F10">
        <v>0</v>
      </c>
    </row>
    <row r="11" spans="1:6" x14ac:dyDescent="0.3">
      <c r="A11" t="s">
        <v>101</v>
      </c>
      <c r="F11">
        <v>0</v>
      </c>
    </row>
    <row r="12" spans="1:6" x14ac:dyDescent="0.3">
      <c r="A12" t="s">
        <v>9</v>
      </c>
      <c r="F12">
        <v>410</v>
      </c>
    </row>
    <row r="13" spans="1:6" x14ac:dyDescent="0.3">
      <c r="A13" t="s">
        <v>86</v>
      </c>
      <c r="F13">
        <v>360</v>
      </c>
    </row>
    <row r="14" spans="1:6" x14ac:dyDescent="0.3">
      <c r="A14" t="s">
        <v>102</v>
      </c>
      <c r="F14">
        <v>450</v>
      </c>
    </row>
    <row r="15" spans="1:6" x14ac:dyDescent="0.3">
      <c r="A15" t="s">
        <v>103</v>
      </c>
      <c r="F15">
        <v>250</v>
      </c>
    </row>
    <row r="16" spans="1:6" x14ac:dyDescent="0.3">
      <c r="A16" t="s">
        <v>104</v>
      </c>
      <c r="F16">
        <v>0</v>
      </c>
    </row>
    <row r="17" spans="1:6" x14ac:dyDescent="0.3">
      <c r="A17" t="s">
        <v>87</v>
      </c>
      <c r="F17">
        <v>0</v>
      </c>
    </row>
    <row r="18" spans="1:6" x14ac:dyDescent="0.3">
      <c r="A18" t="s">
        <v>85</v>
      </c>
      <c r="F18">
        <v>895.59</v>
      </c>
    </row>
    <row r="19" spans="1:6" x14ac:dyDescent="0.3">
      <c r="A19" t="s">
        <v>108</v>
      </c>
      <c r="F19">
        <v>120</v>
      </c>
    </row>
    <row r="20" spans="1:6" ht="15" thickBot="1" x14ac:dyDescent="0.35">
      <c r="A20" t="s">
        <v>109</v>
      </c>
      <c r="F20">
        <v>1200</v>
      </c>
    </row>
    <row r="21" spans="1:6" ht="15" thickBot="1" x14ac:dyDescent="0.35">
      <c r="A21" t="s">
        <v>11</v>
      </c>
      <c r="F21" s="43">
        <f>SUM(F7:F20)</f>
        <v>6243.59</v>
      </c>
    </row>
    <row r="23" spans="1:6" ht="21" x14ac:dyDescent="0.4">
      <c r="A23" s="3" t="s">
        <v>79</v>
      </c>
    </row>
    <row r="25" spans="1:6" x14ac:dyDescent="0.3">
      <c r="A25" t="s">
        <v>8</v>
      </c>
      <c r="F25">
        <v>5955.59</v>
      </c>
    </row>
    <row r="26" spans="1:6" ht="15" thickBot="1" x14ac:dyDescent="0.35"/>
    <row r="27" spans="1:6" ht="15" thickBot="1" x14ac:dyDescent="0.35">
      <c r="A27" t="s">
        <v>11</v>
      </c>
      <c r="F27" s="43">
        <f>SUM(F25:F26)</f>
        <v>5955.59</v>
      </c>
    </row>
    <row r="29" spans="1:6" ht="15" thickBot="1" x14ac:dyDescent="0.35"/>
    <row r="30" spans="1:6" ht="18.600000000000001" thickBot="1" x14ac:dyDescent="0.4">
      <c r="A30" s="42" t="s">
        <v>105</v>
      </c>
      <c r="F30" s="43"/>
    </row>
    <row r="32" spans="1:6" ht="15" thickBot="1" x14ac:dyDescent="0.35"/>
    <row r="33" spans="1:6" ht="18.600000000000001" thickBot="1" x14ac:dyDescent="0.4">
      <c r="A33" s="42" t="s">
        <v>106</v>
      </c>
      <c r="F33" s="43"/>
    </row>
    <row r="34" spans="1:6" ht="18.600000000000001" thickBot="1" x14ac:dyDescent="0.4">
      <c r="A34" s="42"/>
      <c r="F34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2"/>
  <sheetViews>
    <sheetView tabSelected="1" zoomScale="103" zoomScaleNormal="100" workbookViewId="0">
      <pane ySplit="3" topLeftCell="A40" activePane="bottomLeft" state="frozen"/>
      <selection activeCell="D1" sqref="D1"/>
      <selection pane="bottomLeft" activeCell="A54" sqref="A54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14</v>
      </c>
      <c r="N1">
        <v>99</v>
      </c>
    </row>
    <row r="2" spans="1:33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F2" s="3" t="s">
        <v>36</v>
      </c>
    </row>
    <row r="3" spans="1:33" x14ac:dyDescent="0.3">
      <c r="A3" s="1" t="s">
        <v>15</v>
      </c>
      <c r="B3" s="1" t="s">
        <v>12</v>
      </c>
      <c r="C3" s="1" t="s">
        <v>25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41</v>
      </c>
      <c r="J3" s="1" t="s">
        <v>26</v>
      </c>
      <c r="K3" s="1" t="s">
        <v>30</v>
      </c>
      <c r="L3" s="1" t="s">
        <v>11</v>
      </c>
      <c r="M3" s="1" t="s">
        <v>21</v>
      </c>
      <c r="N3" s="1" t="s">
        <v>97</v>
      </c>
      <c r="O3" s="1" t="s">
        <v>113</v>
      </c>
      <c r="P3" s="1" t="s">
        <v>84</v>
      </c>
      <c r="Q3" s="1" t="s">
        <v>64</v>
      </c>
      <c r="R3" s="1" t="s">
        <v>24</v>
      </c>
      <c r="S3" s="1" t="s">
        <v>9</v>
      </c>
      <c r="T3" s="1" t="s">
        <v>71</v>
      </c>
      <c r="U3" s="1" t="s">
        <v>13</v>
      </c>
      <c r="V3" s="1" t="s">
        <v>35</v>
      </c>
      <c r="W3" s="1" t="s">
        <v>43</v>
      </c>
      <c r="X3" s="1" t="s">
        <v>109</v>
      </c>
      <c r="Y3" s="1" t="s">
        <v>23</v>
      </c>
      <c r="Z3" s="1" t="s">
        <v>22</v>
      </c>
      <c r="AA3" s="1" t="s">
        <v>40</v>
      </c>
      <c r="AB3" s="1" t="s">
        <v>11</v>
      </c>
      <c r="AC3" s="1" t="s">
        <v>42</v>
      </c>
      <c r="AD3" s="24" t="s">
        <v>39</v>
      </c>
      <c r="AE3" s="1" t="s">
        <v>29</v>
      </c>
      <c r="AF3" s="1" t="s">
        <v>37</v>
      </c>
      <c r="AG3" s="1" t="s">
        <v>38</v>
      </c>
    </row>
    <row r="5" spans="1:33" x14ac:dyDescent="0.3">
      <c r="AF5" s="32">
        <v>0</v>
      </c>
      <c r="AG5" s="22">
        <v>4874.24</v>
      </c>
    </row>
    <row r="6" spans="1:33" x14ac:dyDescent="0.3">
      <c r="A6" t="s">
        <v>56</v>
      </c>
      <c r="B6" t="s">
        <v>50</v>
      </c>
      <c r="C6" t="s">
        <v>48</v>
      </c>
      <c r="D6" t="s">
        <v>57</v>
      </c>
      <c r="E6" s="17"/>
      <c r="F6" s="5">
        <v>397</v>
      </c>
      <c r="G6" s="14"/>
      <c r="H6" s="4"/>
      <c r="I6" s="5"/>
      <c r="J6" s="4"/>
      <c r="K6" s="35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397</v>
      </c>
      <c r="Z6" s="4"/>
      <c r="AA6" s="5"/>
      <c r="AB6" s="5">
        <f t="shared" ref="AB6:AB50" si="0">SUM(M6:AA6)</f>
        <v>397</v>
      </c>
      <c r="AC6" s="5"/>
      <c r="AD6" s="5">
        <v>397</v>
      </c>
      <c r="AE6" s="4"/>
      <c r="AF6" s="18">
        <f>AF5-AB6+AD6</f>
        <v>0</v>
      </c>
      <c r="AG6" s="19">
        <f>AG5-AD6</f>
        <v>4477.24</v>
      </c>
    </row>
    <row r="7" spans="1:33" x14ac:dyDescent="0.3">
      <c r="A7" t="s">
        <v>58</v>
      </c>
      <c r="B7" t="s">
        <v>59</v>
      </c>
      <c r="C7" t="s">
        <v>48</v>
      </c>
      <c r="D7" t="s">
        <v>60</v>
      </c>
      <c r="E7" s="18"/>
      <c r="F7" s="2">
        <v>26</v>
      </c>
      <c r="G7" s="15"/>
      <c r="I7" s="2"/>
      <c r="K7" s="16"/>
      <c r="L7" s="28">
        <f t="shared" ref="L7:L11" si="1">SUM(G7:K7)</f>
        <v>0</v>
      </c>
      <c r="M7" s="2">
        <v>26</v>
      </c>
      <c r="N7" s="2"/>
      <c r="Q7" s="2"/>
      <c r="W7" s="2"/>
      <c r="X7" s="2"/>
      <c r="AA7" s="2"/>
      <c r="AB7" s="2">
        <f t="shared" si="0"/>
        <v>26</v>
      </c>
      <c r="AC7" s="2"/>
      <c r="AF7" s="18">
        <f>AF6-AB7+AD8</f>
        <v>0</v>
      </c>
      <c r="AG7" s="19">
        <f>AG6-AD7+L9</f>
        <v>4481.8599999999997</v>
      </c>
    </row>
    <row r="8" spans="1:33" x14ac:dyDescent="0.3">
      <c r="B8" t="s">
        <v>61</v>
      </c>
      <c r="C8" t="s">
        <v>48</v>
      </c>
      <c r="D8" t="s">
        <v>62</v>
      </c>
      <c r="E8" s="18"/>
      <c r="F8" s="2">
        <v>123.19</v>
      </c>
      <c r="G8" s="15"/>
      <c r="I8" s="2"/>
      <c r="K8" s="16"/>
      <c r="L8" s="28">
        <f t="shared" si="1"/>
        <v>0</v>
      </c>
      <c r="M8" s="2">
        <v>97.19</v>
      </c>
      <c r="N8" s="2">
        <v>26</v>
      </c>
      <c r="Q8" s="2"/>
      <c r="W8" s="2"/>
      <c r="X8" s="2"/>
      <c r="AA8" s="2"/>
      <c r="AB8" s="2">
        <f t="shared" si="0"/>
        <v>123.19</v>
      </c>
      <c r="AC8" s="2"/>
      <c r="AD8" s="2">
        <v>26</v>
      </c>
      <c r="AF8" s="18">
        <f>AF7-AB8+AD9</f>
        <v>0</v>
      </c>
      <c r="AG8" s="19">
        <f>AG7-AD8-AD9+AD11</f>
        <v>7353.68</v>
      </c>
    </row>
    <row r="9" spans="1:33" x14ac:dyDescent="0.3">
      <c r="B9" t="s">
        <v>54</v>
      </c>
      <c r="C9" t="s">
        <v>30</v>
      </c>
      <c r="E9" s="18">
        <v>4.62</v>
      </c>
      <c r="F9" s="2"/>
      <c r="G9" s="15"/>
      <c r="I9" s="2"/>
      <c r="K9" s="16">
        <v>4.62</v>
      </c>
      <c r="L9" s="28">
        <f t="shared" si="1"/>
        <v>4.62</v>
      </c>
      <c r="M9" s="2"/>
      <c r="N9" s="2"/>
      <c r="Q9" s="2"/>
      <c r="W9" s="2"/>
      <c r="X9" s="2"/>
      <c r="AA9" s="2"/>
      <c r="AB9" s="2">
        <f t="shared" si="0"/>
        <v>0</v>
      </c>
      <c r="AC9" s="2"/>
      <c r="AD9" s="2">
        <v>123.19</v>
      </c>
      <c r="AF9" s="18">
        <f>AF8-AB9+AD10</f>
        <v>0</v>
      </c>
      <c r="AG9" s="19">
        <f>AG8-AD12</f>
        <v>7348.18</v>
      </c>
    </row>
    <row r="10" spans="1:33" x14ac:dyDescent="0.3">
      <c r="B10" t="s">
        <v>51</v>
      </c>
      <c r="C10" t="s">
        <v>52</v>
      </c>
      <c r="D10" t="s">
        <v>73</v>
      </c>
      <c r="E10" s="18">
        <v>3021.01</v>
      </c>
      <c r="F10" s="2"/>
      <c r="G10" s="15">
        <v>3021.01</v>
      </c>
      <c r="I10" s="2"/>
      <c r="K10" s="16"/>
      <c r="L10" s="28">
        <f t="shared" si="1"/>
        <v>3021.01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/>
      <c r="AF10" s="18">
        <f>AF9-AB10</f>
        <v>0</v>
      </c>
      <c r="AG10" s="19">
        <f>AG9</f>
        <v>7348.18</v>
      </c>
    </row>
    <row r="11" spans="1:33" x14ac:dyDescent="0.3">
      <c r="A11" t="s">
        <v>47</v>
      </c>
      <c r="B11" t="s">
        <v>53</v>
      </c>
      <c r="C11" t="s">
        <v>48</v>
      </c>
      <c r="D11" t="s">
        <v>63</v>
      </c>
      <c r="E11" s="18"/>
      <c r="F11" s="2">
        <v>5.5</v>
      </c>
      <c r="G11" s="15"/>
      <c r="I11" s="2"/>
      <c r="K11" s="16"/>
      <c r="L11" s="28">
        <f t="shared" si="1"/>
        <v>0</v>
      </c>
      <c r="M11" s="2"/>
      <c r="N11" s="2"/>
      <c r="Q11" s="2">
        <v>5.5</v>
      </c>
      <c r="W11" s="2"/>
      <c r="X11" s="2"/>
      <c r="AA11" s="2"/>
      <c r="AB11" s="2">
        <f t="shared" si="0"/>
        <v>5.5</v>
      </c>
      <c r="AC11" s="2"/>
      <c r="AD11" s="2">
        <v>3021.01</v>
      </c>
      <c r="AF11" s="18">
        <f t="shared" ref="AF11:AF12" si="2">AF10-AB11+AD12</f>
        <v>0</v>
      </c>
      <c r="AG11" s="19">
        <f>AG10-AD13</f>
        <v>7301.18</v>
      </c>
    </row>
    <row r="12" spans="1:33" x14ac:dyDescent="0.3">
      <c r="A12" t="s">
        <v>46</v>
      </c>
      <c r="B12" t="s">
        <v>49</v>
      </c>
      <c r="C12" t="s">
        <v>48</v>
      </c>
      <c r="D12" t="s">
        <v>65</v>
      </c>
      <c r="E12" s="18"/>
      <c r="F12" s="2">
        <v>47</v>
      </c>
      <c r="G12" s="15"/>
      <c r="I12" s="2"/>
      <c r="K12" s="16"/>
      <c r="L12" s="28">
        <f>SUM(G12:K12)</f>
        <v>0</v>
      </c>
      <c r="M12" s="2"/>
      <c r="N12" s="2"/>
      <c r="Q12" s="2"/>
      <c r="U12" s="2">
        <v>47</v>
      </c>
      <c r="AB12" s="2">
        <f t="shared" si="0"/>
        <v>47</v>
      </c>
      <c r="AC12" s="2"/>
      <c r="AD12" s="2">
        <v>5.5</v>
      </c>
      <c r="AF12" s="18">
        <f t="shared" si="2"/>
        <v>0</v>
      </c>
      <c r="AG12" s="19">
        <f>AG11-AD17</f>
        <v>7276.7800000000007</v>
      </c>
    </row>
    <row r="13" spans="1:33" x14ac:dyDescent="0.3">
      <c r="A13" t="s">
        <v>66</v>
      </c>
      <c r="B13" t="s">
        <v>59</v>
      </c>
      <c r="C13" t="s">
        <v>48</v>
      </c>
      <c r="D13" t="s">
        <v>67</v>
      </c>
      <c r="E13" s="18"/>
      <c r="F13" s="2">
        <v>24.4</v>
      </c>
      <c r="G13" s="15"/>
      <c r="L13" s="28">
        <f t="shared" ref="L13:L83" si="3">SUM(G13:K13)</f>
        <v>0</v>
      </c>
      <c r="M13" s="2">
        <v>24.4</v>
      </c>
      <c r="N13" s="2"/>
      <c r="Q13" s="2"/>
      <c r="AB13" s="2">
        <f t="shared" si="0"/>
        <v>24.4</v>
      </c>
      <c r="AC13" s="2"/>
      <c r="AD13" s="2">
        <v>47</v>
      </c>
      <c r="AE13" s="16"/>
      <c r="AF13" s="18">
        <f>AF12-AB13+AD17</f>
        <v>0</v>
      </c>
      <c r="AG13" s="19">
        <f>AG12+L14</f>
        <v>7306.7800000000007</v>
      </c>
    </row>
    <row r="14" spans="1:33" x14ac:dyDescent="0.3">
      <c r="A14" t="s">
        <v>122</v>
      </c>
      <c r="B14" t="s">
        <v>123</v>
      </c>
      <c r="C14" t="s">
        <v>48</v>
      </c>
      <c r="D14" t="s">
        <v>148</v>
      </c>
      <c r="E14" s="18">
        <v>30</v>
      </c>
      <c r="F14" s="2"/>
      <c r="G14" s="15"/>
      <c r="I14" s="2">
        <v>30</v>
      </c>
      <c r="L14" s="28">
        <f t="shared" si="3"/>
        <v>30</v>
      </c>
      <c r="M14" s="2"/>
      <c r="N14" s="2"/>
      <c r="Q14" s="2"/>
      <c r="AB14" s="2">
        <f t="shared" si="0"/>
        <v>0</v>
      </c>
      <c r="AC14" s="2"/>
      <c r="AD14" s="2"/>
      <c r="AE14" s="16"/>
      <c r="AF14" s="18">
        <f>AF13-AB14+AD18</f>
        <v>135.59</v>
      </c>
      <c r="AG14" s="19">
        <f>AG13</f>
        <v>7306.7800000000007</v>
      </c>
    </row>
    <row r="15" spans="1:33" x14ac:dyDescent="0.3">
      <c r="A15" t="s">
        <v>119</v>
      </c>
      <c r="B15" t="s">
        <v>61</v>
      </c>
      <c r="C15" t="s">
        <v>48</v>
      </c>
      <c r="D15" t="s">
        <v>120</v>
      </c>
      <c r="E15" s="15"/>
      <c r="F15" s="2">
        <v>135.59</v>
      </c>
      <c r="G15" s="15"/>
      <c r="L15" s="28"/>
      <c r="M15" s="2">
        <v>109.59</v>
      </c>
      <c r="N15" s="2">
        <v>26</v>
      </c>
      <c r="Q15" s="2"/>
      <c r="AB15" s="2">
        <f t="shared" si="0"/>
        <v>135.59</v>
      </c>
      <c r="AC15" s="2"/>
      <c r="AD15" s="2"/>
      <c r="AE15" s="16"/>
      <c r="AF15" s="18">
        <f>AF13-AB21-AB22+AD21+AD22</f>
        <v>0</v>
      </c>
      <c r="AG15" s="19">
        <f t="shared" ref="AG15" si="4">AG14</f>
        <v>7306.7800000000007</v>
      </c>
    </row>
    <row r="16" spans="1:33" x14ac:dyDescent="0.3">
      <c r="A16" t="s">
        <v>74</v>
      </c>
      <c r="B16" t="s">
        <v>54</v>
      </c>
      <c r="C16" t="s">
        <v>30</v>
      </c>
      <c r="E16" s="18">
        <v>6.61</v>
      </c>
      <c r="F16" s="2"/>
      <c r="G16" s="18"/>
      <c r="H16" s="2"/>
      <c r="I16" s="2"/>
      <c r="J16" s="2"/>
      <c r="K16" s="2">
        <v>6.61</v>
      </c>
      <c r="L16" s="28">
        <f>SUM(G16:K16)</f>
        <v>6.61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  <c r="AC16" s="2"/>
      <c r="AD16" s="2">
        <v>84.1</v>
      </c>
      <c r="AE16" s="19"/>
      <c r="AF16" s="18">
        <f>AF15-AB22-AB23+AD22+AD23</f>
        <v>0</v>
      </c>
      <c r="AG16" s="19">
        <f>AG15+L16</f>
        <v>7313.39</v>
      </c>
    </row>
    <row r="17" spans="1:33" x14ac:dyDescent="0.3">
      <c r="E17" s="18"/>
      <c r="F17" s="2"/>
      <c r="G17" s="15"/>
      <c r="H17" s="2"/>
      <c r="L17" s="28">
        <f t="shared" si="3"/>
        <v>0</v>
      </c>
      <c r="M17" s="2"/>
      <c r="N17" s="2"/>
      <c r="Q17" s="2"/>
      <c r="Y17" s="2"/>
      <c r="AB17" s="2">
        <f t="shared" si="0"/>
        <v>0</v>
      </c>
      <c r="AC17" s="2"/>
      <c r="AD17" s="2">
        <v>24.4</v>
      </c>
      <c r="AE17" s="19"/>
      <c r="AF17" s="18">
        <f>AF16-AB23-AB24+AD23+AD24</f>
        <v>0</v>
      </c>
      <c r="AG17" s="19">
        <f>AG16-AD17-AD19</f>
        <v>7165.8000000000011</v>
      </c>
    </row>
    <row r="18" spans="1:33" x14ac:dyDescent="0.3">
      <c r="B18" t="s">
        <v>59</v>
      </c>
      <c r="C18" t="s">
        <v>48</v>
      </c>
      <c r="D18" t="s">
        <v>121</v>
      </c>
      <c r="E18" s="18"/>
      <c r="F18" s="2">
        <v>12</v>
      </c>
      <c r="G18" s="15"/>
      <c r="H18" s="2"/>
      <c r="L18" s="28"/>
      <c r="M18" s="2">
        <v>12</v>
      </c>
      <c r="N18" s="2"/>
      <c r="Q18" s="2"/>
      <c r="Y18" s="2"/>
      <c r="AB18" s="2">
        <f t="shared" si="0"/>
        <v>12</v>
      </c>
      <c r="AC18" s="2"/>
      <c r="AD18" s="2">
        <v>135.59</v>
      </c>
      <c r="AE18" s="19"/>
      <c r="AF18" s="18">
        <f>AF17-AB24-AB25+AD24+AD25</f>
        <v>0</v>
      </c>
      <c r="AG18" s="19">
        <f>AG17-AD16</f>
        <v>7081.7000000000007</v>
      </c>
    </row>
    <row r="19" spans="1:33" x14ac:dyDescent="0.3">
      <c r="A19" t="s">
        <v>68</v>
      </c>
      <c r="B19" t="s">
        <v>69</v>
      </c>
      <c r="C19" t="s">
        <v>48</v>
      </c>
      <c r="D19" t="s">
        <v>70</v>
      </c>
      <c r="E19" s="18"/>
      <c r="F19" s="2">
        <v>84.1</v>
      </c>
      <c r="G19" s="18"/>
      <c r="H19" s="2"/>
      <c r="I19" s="2"/>
      <c r="J19" s="2"/>
      <c r="K19" s="2"/>
      <c r="L19" s="28">
        <f>SUM(G19:K19)</f>
        <v>0</v>
      </c>
      <c r="M19" s="2"/>
      <c r="N19" s="2"/>
      <c r="O19" s="2"/>
      <c r="P19" s="2"/>
      <c r="Q19" s="2"/>
      <c r="R19" s="2"/>
      <c r="S19" s="2"/>
      <c r="T19" s="2">
        <v>84.1</v>
      </c>
      <c r="U19" s="2"/>
      <c r="V19" s="2"/>
      <c r="W19" s="2"/>
      <c r="X19" s="2"/>
      <c r="Y19" s="2"/>
      <c r="Z19" s="2"/>
      <c r="AA19" s="2"/>
      <c r="AB19" s="2">
        <f>SUM(M19:AA19)</f>
        <v>84.1</v>
      </c>
      <c r="AC19" s="2"/>
      <c r="AD19" s="2">
        <v>123.19</v>
      </c>
      <c r="AE19" s="19"/>
      <c r="AF19" s="18">
        <f>AF18-AB25-AB28+AD25+AD28</f>
        <v>-50.4</v>
      </c>
      <c r="AG19" s="19">
        <f>AG18+L20</f>
        <v>7088.35</v>
      </c>
    </row>
    <row r="20" spans="1:33" x14ac:dyDescent="0.3">
      <c r="A20" t="s">
        <v>74</v>
      </c>
      <c r="B20" t="s">
        <v>54</v>
      </c>
      <c r="C20" t="s">
        <v>30</v>
      </c>
      <c r="E20" s="18">
        <v>6.65</v>
      </c>
      <c r="F20" s="2"/>
      <c r="G20" s="18"/>
      <c r="H20" s="2"/>
      <c r="I20" s="2"/>
      <c r="J20" s="2"/>
      <c r="K20" s="2">
        <v>6.65</v>
      </c>
      <c r="L20" s="28">
        <f t="shared" si="3"/>
        <v>6.65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0"/>
        <v>0</v>
      </c>
      <c r="AC20" s="2"/>
      <c r="AD20" s="2"/>
      <c r="AE20" s="19"/>
      <c r="AF20" s="18">
        <f t="shared" ref="AF20:AF25" si="5">AF18-AB28-AB29+AD28+AD29</f>
        <v>0</v>
      </c>
      <c r="AG20" s="19">
        <f>AG19-AB23-AD17-AD19</f>
        <v>6420.7600000000011</v>
      </c>
    </row>
    <row r="21" spans="1:33" x14ac:dyDescent="0.3">
      <c r="A21" t="s">
        <v>125</v>
      </c>
      <c r="B21" t="s">
        <v>126</v>
      </c>
      <c r="C21" t="s">
        <v>48</v>
      </c>
      <c r="E21" s="18"/>
      <c r="F21" s="2">
        <v>135.59</v>
      </c>
      <c r="G21" s="18"/>
      <c r="H21" s="2"/>
      <c r="I21" s="2"/>
      <c r="J21" s="2"/>
      <c r="K21" s="2"/>
      <c r="L21" s="28"/>
      <c r="M21" s="2">
        <v>109.59</v>
      </c>
      <c r="N21" s="2">
        <v>26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135.59</v>
      </c>
      <c r="AC21" s="2"/>
      <c r="AD21" s="2">
        <v>135.59</v>
      </c>
      <c r="AE21" s="19"/>
      <c r="AF21" s="18">
        <f t="shared" si="5"/>
        <v>1000</v>
      </c>
      <c r="AG21" s="19">
        <f>AG20-AB24-AD18-AD20</f>
        <v>5993.420000000001</v>
      </c>
    </row>
    <row r="22" spans="1:33" x14ac:dyDescent="0.3">
      <c r="B22" t="s">
        <v>59</v>
      </c>
      <c r="C22" t="s">
        <v>48</v>
      </c>
      <c r="E22" s="18"/>
      <c r="F22" s="2">
        <v>12</v>
      </c>
      <c r="G22" s="18"/>
      <c r="H22" s="2"/>
      <c r="I22" s="2"/>
      <c r="J22" s="2"/>
      <c r="K22" s="2"/>
      <c r="L22" s="28"/>
      <c r="M22" s="2"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12</v>
      </c>
      <c r="AC22" s="2"/>
      <c r="AD22" s="2">
        <v>12</v>
      </c>
      <c r="AE22" s="19"/>
      <c r="AF22" s="18">
        <f t="shared" si="5"/>
        <v>876.61</v>
      </c>
      <c r="AG22" s="19">
        <f>AG21-AB25-AD19-AD21</f>
        <v>5734.6400000000012</v>
      </c>
    </row>
    <row r="23" spans="1:33" x14ac:dyDescent="0.3">
      <c r="A23" t="s">
        <v>114</v>
      </c>
      <c r="B23" t="s">
        <v>115</v>
      </c>
      <c r="C23" t="s">
        <v>48</v>
      </c>
      <c r="D23" t="s">
        <v>117</v>
      </c>
      <c r="E23" s="18"/>
      <c r="F23" s="2">
        <v>520</v>
      </c>
      <c r="G23" s="18"/>
      <c r="H23" s="2"/>
      <c r="I23" s="2"/>
      <c r="J23" s="2"/>
      <c r="K23" s="2"/>
      <c r="L23" s="28">
        <f t="shared" si="3"/>
        <v>0</v>
      </c>
      <c r="M23" s="2"/>
      <c r="N23" s="2"/>
      <c r="O23" s="2"/>
      <c r="P23" s="2"/>
      <c r="Q23" s="2"/>
      <c r="R23" s="2">
        <v>520</v>
      </c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520</v>
      </c>
      <c r="AC23" s="2"/>
      <c r="AD23" s="2">
        <v>520</v>
      </c>
      <c r="AE23" s="19"/>
      <c r="AF23" s="18">
        <f t="shared" si="5"/>
        <v>852.41</v>
      </c>
      <c r="AG23" s="19">
        <f>AG20-AD24</f>
        <v>6129.0100000000011</v>
      </c>
    </row>
    <row r="24" spans="1:33" x14ac:dyDescent="0.3">
      <c r="A24" t="s">
        <v>116</v>
      </c>
      <c r="B24" t="s">
        <v>50</v>
      </c>
      <c r="C24" t="s">
        <v>48</v>
      </c>
      <c r="D24" t="s">
        <v>118</v>
      </c>
      <c r="E24" s="18"/>
      <c r="F24" s="2">
        <v>291.75</v>
      </c>
      <c r="G24" s="18"/>
      <c r="H24" s="2"/>
      <c r="I24" s="2"/>
      <c r="J24" s="2"/>
      <c r="K24" s="2"/>
      <c r="L24" s="28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291.75</v>
      </c>
      <c r="Z24" s="2"/>
      <c r="AA24" s="2"/>
      <c r="AB24" s="2">
        <f t="shared" si="0"/>
        <v>291.75</v>
      </c>
      <c r="AC24" s="2"/>
      <c r="AD24" s="2">
        <v>291.75</v>
      </c>
      <c r="AE24" s="19"/>
      <c r="AF24" s="18">
        <f t="shared" si="5"/>
        <v>852.41</v>
      </c>
      <c r="AG24" s="19">
        <f t="shared" ref="AG24" si="6">AG23-AD25</f>
        <v>6129.0100000000011</v>
      </c>
    </row>
    <row r="25" spans="1:33" x14ac:dyDescent="0.3">
      <c r="A25" t="s">
        <v>124</v>
      </c>
      <c r="B25" t="s">
        <v>54</v>
      </c>
      <c r="C25" t="s">
        <v>30</v>
      </c>
      <c r="E25" s="18">
        <v>5.79</v>
      </c>
      <c r="F25" s="2"/>
      <c r="G25" s="18"/>
      <c r="H25" s="2"/>
      <c r="I25" s="2"/>
      <c r="J25" s="2"/>
      <c r="K25" s="2">
        <v>5.79</v>
      </c>
      <c r="L25" s="28">
        <f t="shared" si="3"/>
        <v>5.79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0</v>
      </c>
      <c r="AC25" s="2"/>
      <c r="AD25" s="2"/>
      <c r="AE25" s="19"/>
      <c r="AF25" s="18">
        <f t="shared" si="5"/>
        <v>677.41</v>
      </c>
      <c r="AG25" s="19">
        <f>AG24-AD28+L25</f>
        <v>6134.8000000000011</v>
      </c>
    </row>
    <row r="26" spans="1:33" x14ac:dyDescent="0.3">
      <c r="A26" t="s">
        <v>133</v>
      </c>
      <c r="B26" t="s">
        <v>134</v>
      </c>
      <c r="C26" t="s">
        <v>48</v>
      </c>
      <c r="D26" t="s">
        <v>135</v>
      </c>
      <c r="E26" s="18"/>
      <c r="F26" s="2">
        <v>135.59</v>
      </c>
      <c r="G26" s="18"/>
      <c r="H26" s="2"/>
      <c r="I26" s="2"/>
      <c r="J26" s="2"/>
      <c r="K26" s="2"/>
      <c r="L26" s="28"/>
      <c r="M26" s="2">
        <v>109.59</v>
      </c>
      <c r="N26" s="2">
        <v>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135.59</v>
      </c>
      <c r="AC26" s="2"/>
      <c r="AD26" s="2"/>
      <c r="AE26" s="19"/>
      <c r="AF26" s="18">
        <f t="shared" ref="AF26:AF27" si="7">AF24-AB34-AB35+AD34+AD35</f>
        <v>663.41</v>
      </c>
      <c r="AG26" s="19">
        <f t="shared" ref="AG26:AG27" si="8">AG25-AD29+L26</f>
        <v>6084.4000000000015</v>
      </c>
    </row>
    <row r="27" spans="1:33" x14ac:dyDescent="0.3">
      <c r="B27" t="s">
        <v>59</v>
      </c>
      <c r="C27" t="s">
        <v>48</v>
      </c>
      <c r="D27" t="s">
        <v>136</v>
      </c>
      <c r="E27" s="18"/>
      <c r="F27" s="2">
        <v>12</v>
      </c>
      <c r="G27" s="18"/>
      <c r="H27" s="2"/>
      <c r="I27" s="2"/>
      <c r="J27" s="2"/>
      <c r="K27" s="2"/>
      <c r="L27" s="28"/>
      <c r="M27" s="2"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12</v>
      </c>
      <c r="AC27" s="2"/>
      <c r="AD27" s="2"/>
      <c r="AE27" s="19"/>
      <c r="AF27" s="18">
        <f t="shared" si="7"/>
        <v>663.41</v>
      </c>
      <c r="AG27" s="19">
        <f t="shared" si="8"/>
        <v>5084.4000000000015</v>
      </c>
    </row>
    <row r="28" spans="1:33" x14ac:dyDescent="0.3">
      <c r="A28" t="s">
        <v>127</v>
      </c>
      <c r="B28" t="s">
        <v>128</v>
      </c>
      <c r="C28" t="s">
        <v>48</v>
      </c>
      <c r="D28" t="s">
        <v>137</v>
      </c>
      <c r="E28" s="18"/>
      <c r="F28" s="2">
        <v>50.4</v>
      </c>
      <c r="G28" s="18"/>
      <c r="H28" s="2"/>
      <c r="I28" s="2"/>
      <c r="J28" s="2"/>
      <c r="K28" s="2"/>
      <c r="L28" s="28">
        <f t="shared" si="3"/>
        <v>0</v>
      </c>
      <c r="M28" s="2">
        <v>50.4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50.4</v>
      </c>
      <c r="AC28" s="2"/>
      <c r="AD28" s="2"/>
      <c r="AE28" s="19"/>
      <c r="AF28" s="18">
        <f>AF24-AB34-AB35+AD34+AD35</f>
        <v>663.41</v>
      </c>
      <c r="AG28" s="19">
        <f>AG25+L28-AD29</f>
        <v>6084.4000000000015</v>
      </c>
    </row>
    <row r="29" spans="1:33" x14ac:dyDescent="0.3">
      <c r="B29" t="s">
        <v>129</v>
      </c>
      <c r="E29" s="18"/>
      <c r="F29" s="2"/>
      <c r="G29" s="18"/>
      <c r="H29" s="2"/>
      <c r="I29" s="2"/>
      <c r="J29" s="2"/>
      <c r="K29" s="2"/>
      <c r="L29" s="28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0</v>
      </c>
      <c r="AC29" s="2"/>
      <c r="AD29" s="2">
        <v>50.4</v>
      </c>
      <c r="AE29" s="19"/>
      <c r="AF29" s="18">
        <f>AF25-AB35-AB36+AD35+AD36</f>
        <v>663.41</v>
      </c>
      <c r="AG29" s="19">
        <f>AG28+L29-AD30</f>
        <v>5084.4000000000015</v>
      </c>
    </row>
    <row r="30" spans="1:33" x14ac:dyDescent="0.3">
      <c r="A30" t="s">
        <v>130</v>
      </c>
      <c r="B30" t="s">
        <v>129</v>
      </c>
      <c r="E30" s="18"/>
      <c r="F30" s="19"/>
      <c r="G30" s="2"/>
      <c r="H30" s="2"/>
      <c r="I30" s="2"/>
      <c r="J30" s="2"/>
      <c r="K30" s="2"/>
      <c r="L30" s="28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1000</v>
      </c>
      <c r="AE30" s="19"/>
      <c r="AF30" s="18">
        <f>AF29+L30-AB30</f>
        <v>663.41</v>
      </c>
      <c r="AG30" s="19">
        <f t="shared" ref="AG30:AG31" si="9">AG29+L30-AD31</f>
        <v>5084.4000000000015</v>
      </c>
    </row>
    <row r="31" spans="1:33" x14ac:dyDescent="0.3">
      <c r="B31" t="s">
        <v>131</v>
      </c>
      <c r="D31" t="s">
        <v>138</v>
      </c>
      <c r="E31" s="18"/>
      <c r="F31" s="19">
        <v>123.39</v>
      </c>
      <c r="G31" s="2"/>
      <c r="H31" s="2"/>
      <c r="I31" s="2"/>
      <c r="J31" s="2"/>
      <c r="K31" s="2"/>
      <c r="L31" s="28">
        <f t="shared" si="3"/>
        <v>0</v>
      </c>
      <c r="M31" s="2">
        <v>97.39</v>
      </c>
      <c r="N31" s="2">
        <v>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123.39</v>
      </c>
      <c r="AC31" s="2"/>
      <c r="AD31" s="2"/>
      <c r="AE31" s="19"/>
      <c r="AF31" s="18">
        <f>AF30+L38</f>
        <v>3684.42</v>
      </c>
      <c r="AG31" s="19">
        <f t="shared" si="9"/>
        <v>5084.4000000000015</v>
      </c>
    </row>
    <row r="32" spans="1:33" x14ac:dyDescent="0.3">
      <c r="B32" t="s">
        <v>59</v>
      </c>
      <c r="D32" t="s">
        <v>139</v>
      </c>
      <c r="E32" s="18"/>
      <c r="F32" s="19">
        <v>24.2</v>
      </c>
      <c r="G32" s="2"/>
      <c r="H32" s="2"/>
      <c r="I32" s="2"/>
      <c r="J32" s="2"/>
      <c r="K32" s="2"/>
      <c r="L32" s="28">
        <f t="shared" si="3"/>
        <v>0</v>
      </c>
      <c r="M32" s="2">
        <v>24.2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24.2</v>
      </c>
      <c r="AC32" s="2"/>
      <c r="AD32" s="2"/>
      <c r="AE32" s="19"/>
      <c r="AF32" s="18">
        <f>AF31-AB37</f>
        <v>3561.03</v>
      </c>
      <c r="AG32" s="19">
        <f>AG31-AB31+L32</f>
        <v>4961.0100000000011</v>
      </c>
    </row>
    <row r="33" spans="1:33" x14ac:dyDescent="0.3">
      <c r="B33" t="s">
        <v>54</v>
      </c>
      <c r="C33" t="s">
        <v>30</v>
      </c>
      <c r="E33" s="18">
        <v>4.97</v>
      </c>
      <c r="F33" s="19"/>
      <c r="G33" s="2"/>
      <c r="H33" s="2"/>
      <c r="I33" s="2"/>
      <c r="J33" s="2"/>
      <c r="K33" s="2">
        <v>4.97</v>
      </c>
      <c r="L33" s="28">
        <f t="shared" si="3"/>
        <v>4.97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0</v>
      </c>
      <c r="AC33" s="2"/>
      <c r="AD33" s="2"/>
      <c r="AE33" s="19"/>
      <c r="AF33" s="18">
        <f t="shared" ref="AF33:AF51" si="10">AF32-AB38</f>
        <v>3536.8300000000004</v>
      </c>
      <c r="AG33" s="19">
        <f>AG32-AB32+L33</f>
        <v>4941.7800000000016</v>
      </c>
    </row>
    <row r="34" spans="1:33" x14ac:dyDescent="0.3">
      <c r="A34" t="s">
        <v>140</v>
      </c>
      <c r="B34" t="s">
        <v>50</v>
      </c>
      <c r="C34" t="s">
        <v>48</v>
      </c>
      <c r="D34" t="s">
        <v>141</v>
      </c>
      <c r="E34" s="18"/>
      <c r="F34" s="19">
        <v>175</v>
      </c>
      <c r="G34" s="2"/>
      <c r="H34" s="2"/>
      <c r="I34" s="2"/>
      <c r="J34" s="2"/>
      <c r="K34" s="2"/>
      <c r="L34" s="28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175</v>
      </c>
      <c r="Z34" s="2"/>
      <c r="AA34" s="2"/>
      <c r="AB34" s="2">
        <f t="shared" si="0"/>
        <v>175</v>
      </c>
      <c r="AC34" s="2"/>
      <c r="AD34" s="2"/>
      <c r="AE34" s="19"/>
      <c r="AF34" s="18">
        <f t="shared" si="10"/>
        <v>3536.8300000000004</v>
      </c>
      <c r="AG34" s="19">
        <f t="shared" ref="AG34" si="11">AG33-AB33+L34</f>
        <v>4941.7800000000016</v>
      </c>
    </row>
    <row r="35" spans="1:33" x14ac:dyDescent="0.3">
      <c r="B35" t="s">
        <v>142</v>
      </c>
      <c r="C35" t="s">
        <v>48</v>
      </c>
      <c r="D35" t="s">
        <v>143</v>
      </c>
      <c r="E35" s="18"/>
      <c r="F35" s="19">
        <v>14</v>
      </c>
      <c r="G35" s="2"/>
      <c r="H35" s="2"/>
      <c r="I35" s="2"/>
      <c r="J35" s="2"/>
      <c r="K35" s="2"/>
      <c r="L35" s="28">
        <f t="shared" si="3"/>
        <v>0</v>
      </c>
      <c r="M35" s="2"/>
      <c r="N35" s="2"/>
      <c r="O35" s="2">
        <v>14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14</v>
      </c>
      <c r="AC35" s="2"/>
      <c r="AD35" s="2"/>
      <c r="AE35" s="19"/>
      <c r="AF35" s="18">
        <f t="shared" si="10"/>
        <v>3391.3900000000003</v>
      </c>
      <c r="AG35" s="19">
        <f>AG34+L39</f>
        <v>4946.3300000000017</v>
      </c>
    </row>
    <row r="36" spans="1:33" x14ac:dyDescent="0.3">
      <c r="A36" t="s">
        <v>144</v>
      </c>
      <c r="B36" t="s">
        <v>145</v>
      </c>
      <c r="C36" t="s">
        <v>48</v>
      </c>
      <c r="D36" t="s">
        <v>146</v>
      </c>
      <c r="E36" s="18"/>
      <c r="F36" s="19">
        <v>123.39</v>
      </c>
      <c r="G36" s="2"/>
      <c r="H36" s="2"/>
      <c r="I36" s="2"/>
      <c r="J36" s="2"/>
      <c r="K36" s="2"/>
      <c r="L36" s="28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0</v>
      </c>
      <c r="AC36" s="2"/>
      <c r="AD36" s="2"/>
      <c r="AE36" s="19"/>
      <c r="AF36" s="18">
        <f t="shared" si="10"/>
        <v>3361.59</v>
      </c>
      <c r="AG36" s="19">
        <f t="shared" ref="AG36:AG41" si="12">AG35+L40</f>
        <v>4946.3300000000017</v>
      </c>
    </row>
    <row r="37" spans="1:33" x14ac:dyDescent="0.3">
      <c r="B37" t="s">
        <v>59</v>
      </c>
      <c r="C37" t="s">
        <v>48</v>
      </c>
      <c r="D37" t="s">
        <v>147</v>
      </c>
      <c r="E37" s="18"/>
      <c r="F37" s="19">
        <v>24.2</v>
      </c>
      <c r="G37" s="2"/>
      <c r="H37" s="2"/>
      <c r="I37" s="2"/>
      <c r="J37" s="2"/>
      <c r="K37" s="2"/>
      <c r="L37" s="28">
        <f t="shared" si="3"/>
        <v>0</v>
      </c>
      <c r="M37" s="2">
        <v>97.39</v>
      </c>
      <c r="N37" s="2">
        <v>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123.39</v>
      </c>
      <c r="AC37" s="2"/>
      <c r="AD37" s="2"/>
      <c r="AE37" s="19"/>
      <c r="AF37" s="18">
        <f t="shared" si="10"/>
        <v>3361.59</v>
      </c>
      <c r="AG37" s="19">
        <f t="shared" si="12"/>
        <v>4946.3300000000017</v>
      </c>
    </row>
    <row r="38" spans="1:33" x14ac:dyDescent="0.3">
      <c r="B38" t="s">
        <v>51</v>
      </c>
      <c r="C38" t="s">
        <v>52</v>
      </c>
      <c r="D38" t="s">
        <v>149</v>
      </c>
      <c r="E38" s="18">
        <v>3021.01</v>
      </c>
      <c r="F38" s="19"/>
      <c r="G38" s="2">
        <v>3021.01</v>
      </c>
      <c r="H38" s="2"/>
      <c r="I38" s="2"/>
      <c r="J38" s="2"/>
      <c r="K38" s="2"/>
      <c r="L38" s="28">
        <f t="shared" si="3"/>
        <v>3021.01</v>
      </c>
      <c r="M38" s="2">
        <v>24.2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24.2</v>
      </c>
      <c r="AC38" s="2"/>
      <c r="AD38" s="2"/>
      <c r="AE38" s="19"/>
      <c r="AF38" s="18">
        <f t="shared" si="10"/>
        <v>3289.59</v>
      </c>
      <c r="AG38" s="19">
        <f t="shared" si="12"/>
        <v>4950.590000000002</v>
      </c>
    </row>
    <row r="39" spans="1:33" x14ac:dyDescent="0.3">
      <c r="B39" t="s">
        <v>54</v>
      </c>
      <c r="C39" t="s">
        <v>30</v>
      </c>
      <c r="E39" s="18">
        <v>4.55</v>
      </c>
      <c r="F39" s="19"/>
      <c r="G39" s="2"/>
      <c r="H39" s="2"/>
      <c r="I39" s="2"/>
      <c r="J39" s="2"/>
      <c r="K39" s="2">
        <v>4.55</v>
      </c>
      <c r="L39" s="28">
        <f t="shared" si="3"/>
        <v>4.55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0</v>
      </c>
      <c r="AC39" s="2"/>
      <c r="AD39" s="2"/>
      <c r="AE39" s="19"/>
      <c r="AF39" s="18">
        <f t="shared" si="10"/>
        <v>3235.59</v>
      </c>
      <c r="AG39" s="19">
        <f t="shared" si="12"/>
        <v>4950.590000000002</v>
      </c>
    </row>
    <row r="40" spans="1:33" x14ac:dyDescent="0.3">
      <c r="A40" t="s">
        <v>150</v>
      </c>
      <c r="B40" t="s">
        <v>151</v>
      </c>
      <c r="C40" t="s">
        <v>48</v>
      </c>
      <c r="D40" t="s">
        <v>152</v>
      </c>
      <c r="E40" s="18"/>
      <c r="F40" s="19">
        <v>145.44</v>
      </c>
      <c r="G40" s="2"/>
      <c r="H40" s="2"/>
      <c r="I40" s="2"/>
      <c r="J40" s="2"/>
      <c r="K40" s="2"/>
      <c r="L40" s="28">
        <f t="shared" si="3"/>
        <v>0</v>
      </c>
      <c r="M40" s="2">
        <v>119.44</v>
      </c>
      <c r="N40" s="2">
        <v>26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145.44</v>
      </c>
      <c r="AC40" s="2"/>
      <c r="AD40" s="2"/>
      <c r="AE40" s="19"/>
      <c r="AF40" s="18">
        <f t="shared" si="10"/>
        <v>1766.7200000000003</v>
      </c>
      <c r="AG40" s="19">
        <f t="shared" si="12"/>
        <v>4950.590000000002</v>
      </c>
    </row>
    <row r="41" spans="1:33" x14ac:dyDescent="0.3">
      <c r="B41" t="s">
        <v>59</v>
      </c>
      <c r="C41" t="s">
        <v>48</v>
      </c>
      <c r="D41" t="s">
        <v>153</v>
      </c>
      <c r="E41" s="18"/>
      <c r="F41" s="19">
        <v>29.8</v>
      </c>
      <c r="G41" s="2"/>
      <c r="H41" s="2"/>
      <c r="I41" s="2"/>
      <c r="J41" s="2"/>
      <c r="K41" s="2"/>
      <c r="L41" s="28">
        <f t="shared" si="3"/>
        <v>0</v>
      </c>
      <c r="M41" s="2">
        <v>29.8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29.8</v>
      </c>
      <c r="AC41" s="2"/>
      <c r="AD41" s="2"/>
      <c r="AE41" s="19"/>
      <c r="AF41" s="18">
        <f t="shared" ref="AF41:AF46" si="13">AF40-AB47</f>
        <v>1598.1500000000003</v>
      </c>
      <c r="AG41" s="19">
        <f t="shared" si="12"/>
        <v>4950.590000000002</v>
      </c>
    </row>
    <row r="42" spans="1:33" x14ac:dyDescent="0.3">
      <c r="B42" t="s">
        <v>54</v>
      </c>
      <c r="C42" t="s">
        <v>30</v>
      </c>
      <c r="E42" s="18">
        <v>4.26</v>
      </c>
      <c r="F42" s="19"/>
      <c r="G42" s="2"/>
      <c r="H42" s="2"/>
      <c r="I42" s="2"/>
      <c r="J42" s="2"/>
      <c r="K42" s="2">
        <v>4.26</v>
      </c>
      <c r="L42" s="28">
        <f t="shared" si="3"/>
        <v>4.26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0</v>
      </c>
      <c r="AC42" s="2"/>
      <c r="AD42" s="2"/>
      <c r="AE42" s="19"/>
      <c r="AF42" s="34">
        <f t="shared" si="13"/>
        <v>1562.7500000000002</v>
      </c>
      <c r="AG42" s="33">
        <f>AG41+L47</f>
        <v>4950.590000000002</v>
      </c>
    </row>
    <row r="43" spans="1:33" x14ac:dyDescent="0.3">
      <c r="A43" t="s">
        <v>154</v>
      </c>
      <c r="B43" t="s">
        <v>155</v>
      </c>
      <c r="C43" t="s">
        <v>48</v>
      </c>
      <c r="D43" t="s">
        <v>164</v>
      </c>
      <c r="E43" s="18"/>
      <c r="F43" s="19">
        <v>72</v>
      </c>
      <c r="G43" s="2"/>
      <c r="H43" s="2"/>
      <c r="I43" s="2"/>
      <c r="J43" s="2"/>
      <c r="K43" s="2"/>
      <c r="L43" s="28">
        <f t="shared" si="3"/>
        <v>0</v>
      </c>
      <c r="M43" s="2"/>
      <c r="N43" s="2"/>
      <c r="O43" s="2">
        <v>72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f t="shared" si="0"/>
        <v>72</v>
      </c>
      <c r="AC43" s="2"/>
      <c r="AD43" s="2"/>
      <c r="AE43" s="19">
        <v>12</v>
      </c>
      <c r="AF43" s="34">
        <f t="shared" si="13"/>
        <v>1512.3500000000001</v>
      </c>
      <c r="AG43" s="33">
        <f>AG42+L48</f>
        <v>4950.590000000002</v>
      </c>
    </row>
    <row r="44" spans="1:33" x14ac:dyDescent="0.3">
      <c r="A44" t="s">
        <v>156</v>
      </c>
      <c r="B44" t="s">
        <v>157</v>
      </c>
      <c r="C44" t="s">
        <v>48</v>
      </c>
      <c r="D44" t="s">
        <v>165</v>
      </c>
      <c r="E44" s="18"/>
      <c r="F44" s="19">
        <v>54</v>
      </c>
      <c r="G44" s="2"/>
      <c r="H44" s="2"/>
      <c r="I44" s="2"/>
      <c r="J44" s="2"/>
      <c r="K44" s="2"/>
      <c r="L44" s="28">
        <f t="shared" si="3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54</v>
      </c>
      <c r="AA44" s="2"/>
      <c r="AB44" s="2">
        <f t="shared" si="0"/>
        <v>54</v>
      </c>
      <c r="AC44" s="2"/>
      <c r="AD44" s="2"/>
      <c r="AE44" s="19"/>
      <c r="AF44" s="34">
        <f t="shared" si="13"/>
        <v>1343.7800000000002</v>
      </c>
      <c r="AG44" s="33">
        <f>AG43+L49</f>
        <v>4950.590000000002</v>
      </c>
    </row>
    <row r="45" spans="1:33" x14ac:dyDescent="0.3">
      <c r="A45" t="s">
        <v>158</v>
      </c>
      <c r="B45" t="s">
        <v>51</v>
      </c>
      <c r="C45" t="s">
        <v>48</v>
      </c>
      <c r="D45" t="s">
        <v>166</v>
      </c>
      <c r="E45" s="18"/>
      <c r="F45" s="19">
        <v>1468.87</v>
      </c>
      <c r="G45" s="2"/>
      <c r="H45" s="2"/>
      <c r="I45" s="2"/>
      <c r="J45" s="2"/>
      <c r="K45" s="2"/>
      <c r="L45" s="28">
        <f t="shared" si="3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1468.87</v>
      </c>
      <c r="Y45" s="2"/>
      <c r="Z45" s="2"/>
      <c r="AA45" s="2"/>
      <c r="AB45" s="2">
        <f t="shared" si="0"/>
        <v>1468.87</v>
      </c>
      <c r="AC45" s="2"/>
      <c r="AD45" s="2"/>
      <c r="AE45" s="19">
        <v>244.81</v>
      </c>
      <c r="AF45" s="34">
        <f t="shared" si="13"/>
        <v>1343.7800000000002</v>
      </c>
      <c r="AG45" s="33">
        <f>AG44+L50</f>
        <v>4950.590000000002</v>
      </c>
    </row>
    <row r="46" spans="1:33" x14ac:dyDescent="0.3">
      <c r="A46" t="s">
        <v>163</v>
      </c>
      <c r="B46" t="s">
        <v>54</v>
      </c>
      <c r="C46" t="s">
        <v>30</v>
      </c>
      <c r="E46" s="18">
        <v>3.61</v>
      </c>
      <c r="F46" s="19"/>
      <c r="G46" s="2"/>
      <c r="H46" s="2"/>
      <c r="I46" s="2"/>
      <c r="J46" s="2"/>
      <c r="K46" s="2">
        <v>3.61</v>
      </c>
      <c r="L46" s="28">
        <f t="shared" si="3"/>
        <v>3.61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f t="shared" si="0"/>
        <v>0</v>
      </c>
      <c r="AC46" s="2"/>
      <c r="AD46" s="2"/>
      <c r="AE46" s="19"/>
      <c r="AF46" s="44">
        <f t="shared" si="13"/>
        <v>1343.7800000000002</v>
      </c>
      <c r="AG46" s="33">
        <f>AG45+L51</f>
        <v>4954.840000000002</v>
      </c>
    </row>
    <row r="47" spans="1:33" x14ac:dyDescent="0.3">
      <c r="A47" t="s">
        <v>159</v>
      </c>
      <c r="B47" t="s">
        <v>175</v>
      </c>
      <c r="C47" t="s">
        <v>48</v>
      </c>
      <c r="D47" t="s">
        <v>167</v>
      </c>
      <c r="E47" s="18"/>
      <c r="F47" s="19">
        <v>168.57</v>
      </c>
      <c r="G47" s="2"/>
      <c r="H47" s="2"/>
      <c r="I47" s="2"/>
      <c r="J47" s="2"/>
      <c r="K47" s="2"/>
      <c r="L47" s="28">
        <f t="shared" si="3"/>
        <v>0</v>
      </c>
      <c r="M47" s="2">
        <v>142.57</v>
      </c>
      <c r="N47" s="2">
        <v>26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f t="shared" si="0"/>
        <v>168.57</v>
      </c>
      <c r="AC47" s="2"/>
      <c r="AD47" s="2"/>
      <c r="AE47" s="19"/>
      <c r="AF47" s="34">
        <f>AF45-AB52</f>
        <v>1343.7800000000002</v>
      </c>
      <c r="AG47" s="33">
        <f>AG45+L46</f>
        <v>4954.2000000000016</v>
      </c>
    </row>
    <row r="48" spans="1:33" x14ac:dyDescent="0.3">
      <c r="B48" t="s">
        <v>59</v>
      </c>
      <c r="C48" t="s">
        <v>48</v>
      </c>
      <c r="D48" t="s">
        <v>168</v>
      </c>
      <c r="E48" s="18"/>
      <c r="F48" s="19">
        <v>35.4</v>
      </c>
      <c r="G48" s="2"/>
      <c r="H48" s="2"/>
      <c r="I48" s="2"/>
      <c r="J48" s="2"/>
      <c r="K48" s="2"/>
      <c r="L48" s="28">
        <f t="shared" si="3"/>
        <v>0</v>
      </c>
      <c r="M48" s="2">
        <v>35.4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f t="shared" si="0"/>
        <v>35.4</v>
      </c>
      <c r="AC48" s="2"/>
      <c r="AD48" s="2"/>
      <c r="AE48" s="19"/>
      <c r="AF48" s="34">
        <f t="shared" si="10"/>
        <v>1343.7800000000002</v>
      </c>
      <c r="AG48" s="33">
        <f>AG47+L47</f>
        <v>4954.2000000000016</v>
      </c>
    </row>
    <row r="49" spans="1:37" x14ac:dyDescent="0.3">
      <c r="A49" t="s">
        <v>160</v>
      </c>
      <c r="B49" t="s">
        <v>128</v>
      </c>
      <c r="C49" t="s">
        <v>48</v>
      </c>
      <c r="D49" t="s">
        <v>169</v>
      </c>
      <c r="E49" s="18"/>
      <c r="F49" s="19">
        <v>50.4</v>
      </c>
      <c r="G49" s="2"/>
      <c r="H49" s="2"/>
      <c r="I49" s="2"/>
      <c r="J49" s="2"/>
      <c r="K49" s="2"/>
      <c r="L49" s="28">
        <f t="shared" si="3"/>
        <v>0</v>
      </c>
      <c r="M49" s="2">
        <v>50.4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f t="shared" si="0"/>
        <v>50.4</v>
      </c>
      <c r="AC49" s="2"/>
      <c r="AD49" s="2"/>
      <c r="AE49" s="19"/>
      <c r="AF49" s="34">
        <f t="shared" si="10"/>
        <v>1343.7800000000002</v>
      </c>
      <c r="AG49" s="33">
        <f>AG48+L48</f>
        <v>4954.2000000000016</v>
      </c>
    </row>
    <row r="50" spans="1:37" x14ac:dyDescent="0.3">
      <c r="A50" t="s">
        <v>161</v>
      </c>
      <c r="B50" t="s">
        <v>162</v>
      </c>
      <c r="C50" t="s">
        <v>48</v>
      </c>
      <c r="D50" t="s">
        <v>170</v>
      </c>
      <c r="E50" s="18"/>
      <c r="F50" s="19">
        <v>168.57</v>
      </c>
      <c r="G50" s="2"/>
      <c r="H50" s="2"/>
      <c r="I50" s="2"/>
      <c r="J50" s="2"/>
      <c r="K50" s="2"/>
      <c r="L50" s="28">
        <f t="shared" si="3"/>
        <v>0</v>
      </c>
      <c r="M50" s="2">
        <v>142.57</v>
      </c>
      <c r="N50" s="2">
        <v>26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f t="shared" si="0"/>
        <v>168.57</v>
      </c>
      <c r="AC50" s="2"/>
      <c r="AD50" s="2"/>
      <c r="AE50" s="19"/>
      <c r="AF50" s="34">
        <f t="shared" si="10"/>
        <v>1343.7800000000002</v>
      </c>
      <c r="AG50" s="33">
        <f>AG49+L49</f>
        <v>4954.2000000000016</v>
      </c>
    </row>
    <row r="51" spans="1:37" x14ac:dyDescent="0.3">
      <c r="B51" t="s">
        <v>54</v>
      </c>
      <c r="C51" t="s">
        <v>30</v>
      </c>
      <c r="E51" s="18">
        <v>4.25</v>
      </c>
      <c r="F51" s="19"/>
      <c r="G51" s="2"/>
      <c r="H51" s="2"/>
      <c r="I51" s="2"/>
      <c r="J51" s="2"/>
      <c r="K51" s="2">
        <v>4.25</v>
      </c>
      <c r="L51" s="28">
        <f t="shared" si="3"/>
        <v>4.25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45">
        <f t="shared" si="10"/>
        <v>1343.7800000000002</v>
      </c>
      <c r="AG51" s="46">
        <f>AG50+L51</f>
        <v>4958.4500000000016</v>
      </c>
    </row>
    <row r="52" spans="1:37" x14ac:dyDescent="0.3">
      <c r="A52" t="s">
        <v>176</v>
      </c>
      <c r="B52" t="s">
        <v>61</v>
      </c>
      <c r="C52" t="s">
        <v>48</v>
      </c>
      <c r="D52" t="s">
        <v>177</v>
      </c>
      <c r="E52" s="18"/>
      <c r="F52" s="19">
        <v>2.6</v>
      </c>
      <c r="G52" s="2"/>
      <c r="H52" s="2"/>
      <c r="I52" s="2"/>
      <c r="J52" s="2"/>
      <c r="K52" s="2"/>
      <c r="L52" s="28">
        <f t="shared" si="3"/>
        <v>0</v>
      </c>
      <c r="M52" s="2"/>
      <c r="N52" s="2"/>
      <c r="O52" s="2">
        <v>2.6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8"/>
      <c r="AG52" s="33"/>
    </row>
    <row r="53" spans="1:37" x14ac:dyDescent="0.3">
      <c r="B53" t="s">
        <v>178</v>
      </c>
      <c r="C53" t="s">
        <v>48</v>
      </c>
      <c r="D53" t="s">
        <v>179</v>
      </c>
      <c r="E53" s="18"/>
      <c r="F53" s="19">
        <v>86.99</v>
      </c>
      <c r="G53" s="2"/>
      <c r="H53" s="2"/>
      <c r="I53" s="2"/>
      <c r="J53" s="2"/>
      <c r="K53" s="2"/>
      <c r="L53" s="28">
        <f t="shared" si="3"/>
        <v>0</v>
      </c>
      <c r="M53" s="2"/>
      <c r="N53" s="2"/>
      <c r="O53" s="2"/>
      <c r="P53" s="2"/>
      <c r="Q53" s="2"/>
      <c r="R53" s="2"/>
      <c r="S53" s="2"/>
      <c r="T53" s="2"/>
      <c r="U53" s="2">
        <v>86.99</v>
      </c>
      <c r="V53" s="2"/>
      <c r="W53" s="2"/>
      <c r="X53" s="2"/>
      <c r="Y53" s="2"/>
      <c r="Z53" s="2"/>
      <c r="AA53" s="2"/>
      <c r="AB53" s="2"/>
      <c r="AC53" s="2"/>
      <c r="AD53" s="2"/>
      <c r="AE53" s="19">
        <v>14.5</v>
      </c>
      <c r="AF53" s="18"/>
      <c r="AG53" s="33"/>
    </row>
    <row r="54" spans="1:37" x14ac:dyDescent="0.3">
      <c r="A54" t="s">
        <v>180</v>
      </c>
      <c r="B54" t="s">
        <v>181</v>
      </c>
      <c r="C54" t="s">
        <v>48</v>
      </c>
      <c r="D54" t="s">
        <v>182</v>
      </c>
      <c r="E54" s="18"/>
      <c r="F54" s="19">
        <v>6</v>
      </c>
      <c r="G54" s="2"/>
      <c r="H54" s="2"/>
      <c r="I54" s="2"/>
      <c r="J54" s="2"/>
      <c r="K54" s="2"/>
      <c r="L54" s="28">
        <f t="shared" si="3"/>
        <v>0</v>
      </c>
      <c r="M54" s="2"/>
      <c r="N54" s="2"/>
      <c r="O54" s="2">
        <v>6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>
        <v>1</v>
      </c>
      <c r="AF54" s="18"/>
      <c r="AG54" s="33"/>
    </row>
    <row r="55" spans="1:37" x14ac:dyDescent="0.3">
      <c r="E55" s="18"/>
      <c r="F55" s="33"/>
      <c r="G55" s="2"/>
      <c r="H55" s="2"/>
      <c r="I55" s="2"/>
      <c r="J55" s="2"/>
      <c r="K55" s="2"/>
      <c r="L55" s="28">
        <f t="shared" si="3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8"/>
      <c r="AG55" s="33"/>
    </row>
    <row r="56" spans="1:37" x14ac:dyDescent="0.3">
      <c r="E56" s="18"/>
      <c r="F56" s="33"/>
      <c r="G56" s="2"/>
      <c r="H56" s="2"/>
      <c r="I56" s="2"/>
      <c r="J56" s="2"/>
      <c r="K56" s="2"/>
      <c r="L56" s="28">
        <f t="shared" si="3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8"/>
      <c r="AG56" s="33"/>
    </row>
    <row r="57" spans="1:37" x14ac:dyDescent="0.3">
      <c r="E57" s="18"/>
      <c r="F57" s="19"/>
      <c r="G57" s="2"/>
      <c r="H57" s="2"/>
      <c r="I57" s="2"/>
      <c r="J57" s="2"/>
      <c r="K57" s="2"/>
      <c r="L57" s="28">
        <f t="shared" si="3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9"/>
      <c r="AF57" s="18"/>
      <c r="AG57" s="33"/>
    </row>
    <row r="58" spans="1:37" x14ac:dyDescent="0.3">
      <c r="E58" s="18"/>
      <c r="F58" s="19"/>
      <c r="G58" s="2"/>
      <c r="H58" s="2"/>
      <c r="I58" s="2"/>
      <c r="J58" s="2"/>
      <c r="K58" s="2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9"/>
      <c r="AF58" s="18"/>
      <c r="AG58" s="33"/>
    </row>
    <row r="59" spans="1:37" x14ac:dyDescent="0.3">
      <c r="E59" s="34"/>
      <c r="F59" s="19"/>
      <c r="G59" s="2"/>
      <c r="H59" s="2"/>
      <c r="I59" s="2"/>
      <c r="J59" s="2"/>
      <c r="K59" s="2"/>
      <c r="L59" s="28">
        <f t="shared" si="3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9"/>
      <c r="AF59" s="18"/>
      <c r="AG59" s="33"/>
    </row>
    <row r="60" spans="1:37" x14ac:dyDescent="0.3">
      <c r="E60" s="34"/>
      <c r="F60" s="19"/>
      <c r="G60" s="2"/>
      <c r="H60" s="2"/>
      <c r="I60" s="2"/>
      <c r="J60" s="2"/>
      <c r="K60" s="2"/>
      <c r="L60" s="28">
        <f t="shared" si="3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9"/>
      <c r="AF60" s="18"/>
      <c r="AG60" s="33"/>
    </row>
    <row r="61" spans="1:37" x14ac:dyDescent="0.3">
      <c r="E61" s="34"/>
      <c r="F61" s="19"/>
      <c r="G61" s="2"/>
      <c r="H61" s="2"/>
      <c r="I61" s="2"/>
      <c r="J61" s="2"/>
      <c r="K61" s="2"/>
      <c r="L61" s="28">
        <f t="shared" si="3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8"/>
      <c r="AG61" s="33"/>
    </row>
    <row r="62" spans="1:37" x14ac:dyDescent="0.3">
      <c r="E62" s="18"/>
      <c r="F62" s="19"/>
      <c r="G62" s="2"/>
      <c r="H62" s="2"/>
      <c r="I62" s="2"/>
      <c r="J62" s="2"/>
      <c r="K62" s="2"/>
      <c r="L62" s="28">
        <f t="shared" si="3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8"/>
      <c r="AG62" s="33"/>
    </row>
    <row r="63" spans="1:37" x14ac:dyDescent="0.3">
      <c r="E63" s="18"/>
      <c r="F63" s="19"/>
      <c r="G63" s="2"/>
      <c r="H63" s="2"/>
      <c r="I63" s="2"/>
      <c r="J63" s="2"/>
      <c r="K63" s="2"/>
      <c r="L63" s="28">
        <f t="shared" si="3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8"/>
      <c r="AG63" s="33"/>
    </row>
    <row r="64" spans="1:37" x14ac:dyDescent="0.3">
      <c r="E64" s="34"/>
      <c r="F64" s="19"/>
      <c r="G64" s="2"/>
      <c r="H64" s="2"/>
      <c r="I64" s="2"/>
      <c r="J64" s="2"/>
      <c r="K64" s="2"/>
      <c r="L64" s="28">
        <f t="shared" si="3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8"/>
      <c r="AG64" s="33"/>
      <c r="AK64" t="s">
        <v>44</v>
      </c>
    </row>
    <row r="65" spans="5:33" x14ac:dyDescent="0.3">
      <c r="E65" s="18"/>
      <c r="F65" s="19"/>
      <c r="G65" s="2"/>
      <c r="H65" s="2"/>
      <c r="I65" s="2"/>
      <c r="J65" s="2"/>
      <c r="K65" s="2"/>
      <c r="L65" s="28">
        <f t="shared" si="3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9"/>
      <c r="AF65" s="18"/>
      <c r="AG65" s="33"/>
    </row>
    <row r="66" spans="5:33" x14ac:dyDescent="0.3">
      <c r="E66" s="18"/>
      <c r="F66" s="19"/>
      <c r="G66" s="2"/>
      <c r="H66" s="2"/>
      <c r="I66" s="2"/>
      <c r="J66" s="2"/>
      <c r="K66" s="2"/>
      <c r="L66" s="28">
        <f t="shared" si="3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9"/>
      <c r="AF66" s="18"/>
      <c r="AG66" s="19"/>
    </row>
    <row r="67" spans="5:33" x14ac:dyDescent="0.3">
      <c r="E67" s="18"/>
      <c r="F67" s="19"/>
      <c r="G67" s="2"/>
      <c r="H67" s="2"/>
      <c r="I67" s="2"/>
      <c r="J67" s="2"/>
      <c r="K67" s="2"/>
      <c r="L67" s="28">
        <f t="shared" si="3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9"/>
      <c r="AF67" s="18"/>
      <c r="AG67" s="19"/>
    </row>
    <row r="68" spans="5:33" x14ac:dyDescent="0.3">
      <c r="E68" s="18"/>
      <c r="F68" s="19"/>
      <c r="G68" s="2"/>
      <c r="H68" s="2"/>
      <c r="I68" s="2"/>
      <c r="J68" s="2"/>
      <c r="K68" s="2"/>
      <c r="L68" s="28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/>
      <c r="AF68" s="18"/>
      <c r="AG68" s="19"/>
    </row>
    <row r="69" spans="5:33" x14ac:dyDescent="0.3">
      <c r="E69" s="18"/>
      <c r="F69" s="19"/>
      <c r="G69" s="2"/>
      <c r="H69" s="2"/>
      <c r="I69" s="2"/>
      <c r="J69" s="2"/>
      <c r="K69" s="2"/>
      <c r="L69" s="28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5:33" x14ac:dyDescent="0.3">
      <c r="E70" s="18"/>
      <c r="F70" s="19"/>
      <c r="G70" s="2"/>
      <c r="H70" s="2"/>
      <c r="I70" s="2"/>
      <c r="J70" s="2"/>
      <c r="K70" s="2"/>
      <c r="L70" s="28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5:33" x14ac:dyDescent="0.3">
      <c r="E71" s="18"/>
      <c r="F71" s="19"/>
      <c r="G71" s="2"/>
      <c r="H71" s="2"/>
      <c r="I71" s="2"/>
      <c r="J71" s="2"/>
      <c r="K71" s="2"/>
      <c r="L71" s="28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5:33" x14ac:dyDescent="0.3">
      <c r="E72" s="18"/>
      <c r="F72" s="19"/>
      <c r="G72" s="2"/>
      <c r="H72" s="2"/>
      <c r="I72" s="2"/>
      <c r="J72" s="2"/>
      <c r="K72" s="2"/>
      <c r="L72" s="28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5:33" x14ac:dyDescent="0.3">
      <c r="E73" s="18"/>
      <c r="F73" s="19"/>
      <c r="G73" s="2"/>
      <c r="H73" s="2"/>
      <c r="I73" s="2"/>
      <c r="J73" s="2"/>
      <c r="K73" s="2"/>
      <c r="L73" s="28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5:33" x14ac:dyDescent="0.3">
      <c r="E74" s="18"/>
      <c r="F74" s="19"/>
      <c r="G74" s="2"/>
      <c r="H74" s="2"/>
      <c r="I74" s="2"/>
      <c r="J74" s="2"/>
      <c r="K74" s="2"/>
      <c r="L74" s="28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5:33" x14ac:dyDescent="0.3">
      <c r="E75" s="18"/>
      <c r="F75" s="19"/>
      <c r="G75" s="2"/>
      <c r="H75" s="2"/>
      <c r="I75" s="2"/>
      <c r="J75" s="2"/>
      <c r="K75" s="2"/>
      <c r="L75" s="28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5:33" x14ac:dyDescent="0.3">
      <c r="E76" s="18"/>
      <c r="F76" s="19"/>
      <c r="G76" s="2"/>
      <c r="H76" s="2"/>
      <c r="I76" s="2"/>
      <c r="J76" s="2"/>
      <c r="K76" s="2"/>
      <c r="L76" s="28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5:33" x14ac:dyDescent="0.3">
      <c r="E77" s="18"/>
      <c r="F77" s="19"/>
      <c r="G77" s="2"/>
      <c r="H77" s="2"/>
      <c r="I77" s="2"/>
      <c r="J77" s="2"/>
      <c r="K77" s="2"/>
      <c r="L77" s="28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5:33" x14ac:dyDescent="0.3">
      <c r="E78" s="18"/>
      <c r="F78" s="19"/>
      <c r="G78" s="2"/>
      <c r="H78" s="2"/>
      <c r="I78" s="2"/>
      <c r="J78" s="2"/>
      <c r="K78" s="2"/>
      <c r="L78" s="28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5:33" x14ac:dyDescent="0.3">
      <c r="E79" s="18"/>
      <c r="F79" s="19"/>
      <c r="G79" s="2"/>
      <c r="H79" s="2"/>
      <c r="I79" s="2"/>
      <c r="J79" s="2"/>
      <c r="K79" s="2"/>
      <c r="L79" s="28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5:33" x14ac:dyDescent="0.3">
      <c r="E80" s="18"/>
      <c r="F80" s="19"/>
      <c r="G80" s="2"/>
      <c r="H80" s="2"/>
      <c r="I80" s="2"/>
      <c r="J80" s="2"/>
      <c r="K80" s="2"/>
      <c r="L80" s="28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5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5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5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5">
        <f t="shared" ref="L84:L114" si="14">SUM(G84:K84)</f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8">
        <f t="shared" si="1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8">
        <f t="shared" si="1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8">
        <f t="shared" si="14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>
        <f t="shared" si="14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5">
        <f t="shared" si="14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5">
        <f t="shared" si="14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>
        <f t="shared" si="14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>
        <f t="shared" si="14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>
        <f t="shared" si="14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>
        <f t="shared" si="14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>
        <f t="shared" si="14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8"/>
      <c r="F100" s="19"/>
      <c r="G100" s="2"/>
      <c r="H100" s="2"/>
      <c r="I100" s="2"/>
      <c r="J100" s="2"/>
      <c r="K100" s="2"/>
      <c r="L100" s="25">
        <f t="shared" si="14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5"/>
      <c r="F101" s="16"/>
      <c r="K101" s="2"/>
      <c r="L101" s="25">
        <f t="shared" si="14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5"/>
      <c r="F102" s="16"/>
      <c r="K102" s="2"/>
      <c r="L102" s="25">
        <f t="shared" si="14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5"/>
      <c r="F103" s="19"/>
      <c r="K103" s="2"/>
      <c r="L103" s="25">
        <f t="shared" si="14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5"/>
      <c r="F104" s="19"/>
      <c r="K104" s="2"/>
      <c r="L104" s="25">
        <f t="shared" si="14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8"/>
      <c r="F105" s="19"/>
      <c r="K105" s="2"/>
      <c r="L105" s="25">
        <f t="shared" si="14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8"/>
      <c r="F106" s="19"/>
      <c r="K106" s="2"/>
      <c r="L106" s="25">
        <f t="shared" si="14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5"/>
      <c r="F107" s="16"/>
      <c r="K107" s="2"/>
      <c r="L107" s="25">
        <f t="shared" si="14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5"/>
      <c r="F108" s="19"/>
      <c r="K108" s="2"/>
      <c r="L108" s="25">
        <f t="shared" si="14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5"/>
      <c r="F109" s="16"/>
      <c r="K109" s="2"/>
      <c r="L109" s="25">
        <f t="shared" si="14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8"/>
      <c r="F110" s="19"/>
      <c r="G110" s="2"/>
      <c r="H110" s="2"/>
      <c r="I110" s="2"/>
      <c r="J110" s="2"/>
      <c r="K110" s="2"/>
      <c r="L110" s="25">
        <f t="shared" si="14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8"/>
      <c r="F111" s="19"/>
      <c r="G111" s="2"/>
      <c r="H111" s="2"/>
      <c r="I111" s="2"/>
      <c r="J111" s="2"/>
      <c r="K111" s="2"/>
      <c r="L111" s="25">
        <f t="shared" si="14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8"/>
      <c r="F112" s="19"/>
      <c r="G112" s="2"/>
      <c r="H112" s="2"/>
      <c r="I112" s="2"/>
      <c r="J112" s="2"/>
      <c r="K112" s="2"/>
      <c r="L112" s="25">
        <f t="shared" si="14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18"/>
      <c r="AG112" s="19"/>
    </row>
    <row r="113" spans="3:33" x14ac:dyDescent="0.3">
      <c r="E113" s="18"/>
      <c r="F113" s="19"/>
      <c r="G113" s="2"/>
      <c r="H113" s="2"/>
      <c r="I113" s="2"/>
      <c r="J113" s="2"/>
      <c r="K113" s="2"/>
      <c r="L113" s="25">
        <f t="shared" si="14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30"/>
      <c r="AG113" s="31"/>
    </row>
    <row r="114" spans="3:33" x14ac:dyDescent="0.3">
      <c r="E114" s="18"/>
      <c r="F114" s="19"/>
      <c r="G114" s="2"/>
      <c r="H114" s="2"/>
      <c r="I114" s="2"/>
      <c r="J114" s="2"/>
      <c r="K114" s="2"/>
      <c r="L114" s="25">
        <f t="shared" si="14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8"/>
      <c r="AG114" s="19"/>
    </row>
    <row r="115" spans="3:33" x14ac:dyDescent="0.3">
      <c r="E115" s="18"/>
      <c r="F115" s="19"/>
      <c r="G115" s="2"/>
      <c r="H115" s="2"/>
      <c r="I115" s="2"/>
      <c r="J115" s="2"/>
      <c r="K115" s="19"/>
      <c r="L115" s="25">
        <f t="shared" ref="L115:L116" si="15">SUM(G115:K115)</f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8"/>
      <c r="AG115" s="19"/>
    </row>
    <row r="116" spans="3:33" x14ac:dyDescent="0.3">
      <c r="E116" s="18"/>
      <c r="F116" s="29"/>
      <c r="G116" s="2"/>
      <c r="H116" s="2"/>
      <c r="I116" s="2"/>
      <c r="J116" s="2"/>
      <c r="K116" s="2"/>
      <c r="L116" s="25">
        <f t="shared" si="15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30"/>
      <c r="AG116" s="31"/>
    </row>
    <row r="117" spans="3:33" ht="15" thickBot="1" x14ac:dyDescent="0.35">
      <c r="C117" s="1" t="s">
        <v>6</v>
      </c>
      <c r="E117" s="36">
        <f t="shared" ref="E117:AE117" si="16">SUM(E6:E116)</f>
        <v>6117.33</v>
      </c>
      <c r="F117" s="37">
        <f t="shared" si="16"/>
        <v>4784.9299999999985</v>
      </c>
      <c r="G117" s="36">
        <f t="shared" si="16"/>
        <v>6042.02</v>
      </c>
      <c r="H117" s="36">
        <f t="shared" si="16"/>
        <v>0</v>
      </c>
      <c r="I117" s="37">
        <f t="shared" si="16"/>
        <v>30</v>
      </c>
      <c r="J117" s="36">
        <f t="shared" si="16"/>
        <v>0</v>
      </c>
      <c r="K117" s="36">
        <f t="shared" si="16"/>
        <v>45.309999999999995</v>
      </c>
      <c r="L117" s="36">
        <f t="shared" si="16"/>
        <v>6117.33</v>
      </c>
      <c r="M117" s="36">
        <f t="shared" si="16"/>
        <v>1326.1200000000001</v>
      </c>
      <c r="N117" s="36">
        <f t="shared" si="16"/>
        <v>234</v>
      </c>
      <c r="O117" s="36">
        <f t="shared" si="16"/>
        <v>94.6</v>
      </c>
      <c r="P117" s="36">
        <f t="shared" si="16"/>
        <v>0</v>
      </c>
      <c r="Q117" s="36">
        <f t="shared" si="16"/>
        <v>5.5</v>
      </c>
      <c r="R117" s="36">
        <f t="shared" si="16"/>
        <v>520</v>
      </c>
      <c r="S117" s="36">
        <f t="shared" si="16"/>
        <v>0</v>
      </c>
      <c r="T117" s="36">
        <f t="shared" si="16"/>
        <v>84.1</v>
      </c>
      <c r="U117" s="36">
        <f t="shared" si="16"/>
        <v>133.99</v>
      </c>
      <c r="V117" s="36">
        <f t="shared" si="16"/>
        <v>0</v>
      </c>
      <c r="W117" s="36">
        <f t="shared" si="16"/>
        <v>0</v>
      </c>
      <c r="X117" s="36">
        <f t="shared" si="16"/>
        <v>1468.87</v>
      </c>
      <c r="Y117" s="36">
        <f t="shared" si="16"/>
        <v>863.75</v>
      </c>
      <c r="Z117" s="36">
        <f t="shared" si="16"/>
        <v>54</v>
      </c>
      <c r="AA117" s="36">
        <f t="shared" si="16"/>
        <v>0</v>
      </c>
      <c r="AB117" s="36">
        <f t="shared" si="16"/>
        <v>4689.3399999999983</v>
      </c>
      <c r="AC117" s="36">
        <f t="shared" si="16"/>
        <v>0</v>
      </c>
      <c r="AD117" s="36">
        <f t="shared" si="16"/>
        <v>5996.72</v>
      </c>
      <c r="AE117" s="37">
        <f t="shared" si="16"/>
        <v>272.31</v>
      </c>
      <c r="AF117" s="36"/>
      <c r="AG117" s="38"/>
    </row>
    <row r="118" spans="3:33" ht="15" thickTop="1" x14ac:dyDescent="0.3"/>
    <row r="121" spans="3:33" x14ac:dyDescent="0.3">
      <c r="C121" s="1" t="s">
        <v>28</v>
      </c>
      <c r="E121" s="2">
        <f>E117-SUM(G117:K117)</f>
        <v>0</v>
      </c>
    </row>
    <row r="122" spans="3:33" x14ac:dyDescent="0.3">
      <c r="C122" s="1" t="s">
        <v>27</v>
      </c>
      <c r="E122" s="2">
        <f>F117-SUM(M117:AA117)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2026-01-12T12:34:02Z</cp:lastPrinted>
  <dcterms:created xsi:type="dcterms:W3CDTF">2011-06-26T08:01:14Z</dcterms:created>
  <dcterms:modified xsi:type="dcterms:W3CDTF">2026-01-14T11:28:10Z</dcterms:modified>
  <cp:category/>
  <cp:contentStatus/>
</cp:coreProperties>
</file>