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3afc6a0a52420c/Etton/Catherine/Finance/Monthly Finance Sheets/"/>
    </mc:Choice>
  </mc:AlternateContent>
  <xr:revisionPtr revIDLastSave="195" documentId="8_{F7043F03-E73D-4CA8-A73F-6CCBB8AD9B3F}" xr6:coauthVersionLast="47" xr6:coauthVersionMax="47" xr10:uidLastSave="{2BDA2B22-0F33-4268-A49C-63E7F592CC5F}"/>
  <bookViews>
    <workbookView xWindow="-108" yWindow="-108" windowWidth="23256" windowHeight="12456" tabRatio="459" activeTab="3" xr2:uid="{00000000-000D-0000-FFFF-FFFF00000000}"/>
  </bookViews>
  <sheets>
    <sheet name="Full Reconciliation" sheetId="9" r:id="rId1"/>
    <sheet name="Budget Comparison" sheetId="25" r:id="rId2"/>
    <sheet name="Budget" sheetId="26" r:id="rId3"/>
    <sheet name="Cash book" sheetId="15" r:id="rId4"/>
    <sheet name="Sheet1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15" l="1"/>
  <c r="AF24" i="15"/>
  <c r="AF23" i="15"/>
  <c r="AF22" i="15"/>
  <c r="AF21" i="15"/>
  <c r="AF20" i="15"/>
  <c r="AF16" i="15"/>
  <c r="AF17" i="15" s="1"/>
  <c r="AF18" i="15" s="1"/>
  <c r="AF19" i="15" s="1"/>
  <c r="AF15" i="15"/>
  <c r="AB21" i="15"/>
  <c r="AB22" i="15"/>
  <c r="AB16" i="15"/>
  <c r="AB14" i="15"/>
  <c r="L25" i="15"/>
  <c r="AB18" i="15"/>
  <c r="AB19" i="15"/>
  <c r="AB20" i="15"/>
  <c r="AB23" i="15"/>
  <c r="AB24" i="15"/>
  <c r="AB15" i="15"/>
  <c r="L14" i="15"/>
  <c r="H8" i="25" l="1"/>
  <c r="D23" i="25"/>
  <c r="H27" i="25"/>
  <c r="D27" i="25"/>
  <c r="H23" i="25"/>
  <c r="X114" i="15"/>
  <c r="B23" i="25" s="1"/>
  <c r="H26" i="25"/>
  <c r="D26" i="25" s="1"/>
  <c r="B34" i="25"/>
  <c r="H28" i="25"/>
  <c r="D28" i="25" s="1"/>
  <c r="F21" i="26"/>
  <c r="H25" i="25"/>
  <c r="D25" i="25" s="1"/>
  <c r="H24" i="25"/>
  <c r="D24" i="25" s="1"/>
  <c r="H22" i="25"/>
  <c r="D22" i="25" s="1"/>
  <c r="H19" i="25"/>
  <c r="D19" i="25" s="1"/>
  <c r="H21" i="25"/>
  <c r="D21" i="25" s="1"/>
  <c r="H20" i="25"/>
  <c r="D20" i="25" s="1"/>
  <c r="H18" i="25"/>
  <c r="D18" i="25" s="1"/>
  <c r="H17" i="25"/>
  <c r="D17" i="25" s="1"/>
  <c r="H16" i="25"/>
  <c r="D16" i="25" s="1"/>
  <c r="H15" i="25"/>
  <c r="D15" i="25" s="1"/>
  <c r="F27" i="26"/>
  <c r="F23" i="25" l="1"/>
  <c r="H29" i="25"/>
  <c r="D29" i="25"/>
  <c r="P114" i="15"/>
  <c r="N114" i="15"/>
  <c r="B17" i="25" s="1"/>
  <c r="F17" i="25" l="1"/>
  <c r="Q114" i="15"/>
  <c r="B26" i="25" s="1"/>
  <c r="F26" i="25" s="1"/>
  <c r="L103" i="15"/>
  <c r="AG6" i="15"/>
  <c r="AB10" i="15"/>
  <c r="AB11" i="15"/>
  <c r="L10" i="15"/>
  <c r="AB9" i="15"/>
  <c r="L9" i="15"/>
  <c r="AB7" i="15"/>
  <c r="AB8" i="15"/>
  <c r="AG7" i="15" l="1"/>
  <c r="AG8" i="15" s="1"/>
  <c r="AG9" i="15" s="1"/>
  <c r="AG10" i="15" s="1"/>
  <c r="AG11" i="15" s="1"/>
  <c r="AG12" i="15" s="1"/>
  <c r="AG13" i="15" s="1"/>
  <c r="AG14" i="15" s="1"/>
  <c r="AG15" i="15" s="1"/>
  <c r="E114" i="15"/>
  <c r="L7" i="15"/>
  <c r="L8" i="15"/>
  <c r="L11" i="15"/>
  <c r="L113" i="15"/>
  <c r="L96" i="15"/>
  <c r="L83" i="15"/>
  <c r="L84" i="15"/>
  <c r="L85" i="15"/>
  <c r="L73" i="15"/>
  <c r="L74" i="15"/>
  <c r="L75" i="15"/>
  <c r="L68" i="15"/>
  <c r="L69" i="15"/>
  <c r="L67" i="15"/>
  <c r="L58" i="15"/>
  <c r="L66" i="15"/>
  <c r="L53" i="15"/>
  <c r="L45" i="15"/>
  <c r="L33" i="15"/>
  <c r="L35" i="15"/>
  <c r="L37" i="15"/>
  <c r="L39" i="15"/>
  <c r="L31" i="15"/>
  <c r="L24" i="15"/>
  <c r="L6" i="15"/>
  <c r="C8" i="9"/>
  <c r="B8" i="9"/>
  <c r="H114" i="15" l="1"/>
  <c r="B10" i="25" s="1"/>
  <c r="H10" i="25" s="1"/>
  <c r="I114" i="15"/>
  <c r="J114" i="15"/>
  <c r="K114" i="15"/>
  <c r="O114" i="15"/>
  <c r="B16" i="25" s="1"/>
  <c r="F16" i="25" s="1"/>
  <c r="R114" i="15"/>
  <c r="S114" i="15"/>
  <c r="T114" i="15"/>
  <c r="U114" i="15"/>
  <c r="B24" i="25" s="1"/>
  <c r="V114" i="15"/>
  <c r="W114" i="15"/>
  <c r="Y114" i="15"/>
  <c r="B20" i="25" s="1"/>
  <c r="F20" i="25" s="1"/>
  <c r="Z114" i="15"/>
  <c r="F24" i="25" s="1"/>
  <c r="AA114" i="15"/>
  <c r="L101" i="15"/>
  <c r="L102" i="15"/>
  <c r="L104" i="15"/>
  <c r="L105" i="15"/>
  <c r="L106" i="15"/>
  <c r="F114" i="15"/>
  <c r="L87" i="15"/>
  <c r="L89" i="15"/>
  <c r="B21" i="25" l="1"/>
  <c r="F21" i="25" s="1"/>
  <c r="B22" i="25"/>
  <c r="F22" i="25" s="1"/>
  <c r="B25" i="25"/>
  <c r="F25" i="25" s="1"/>
  <c r="B28" i="25"/>
  <c r="B18" i="25"/>
  <c r="F18" i="25" s="1"/>
  <c r="B19" i="25"/>
  <c r="F19" i="25" s="1"/>
  <c r="F28" i="25"/>
  <c r="B27" i="25"/>
  <c r="F27" i="25" s="1"/>
  <c r="L52" i="15"/>
  <c r="L72" i="15" l="1"/>
  <c r="L54" i="15" l="1"/>
  <c r="C11" i="9"/>
  <c r="C13" i="9" s="1"/>
  <c r="L30" i="15"/>
  <c r="L16" i="15"/>
  <c r="AG16" i="15" s="1"/>
  <c r="AG17" i="15" s="1"/>
  <c r="AG18" i="15" s="1"/>
  <c r="L12" i="15"/>
  <c r="L63" i="15"/>
  <c r="L57" i="15"/>
  <c r="L59" i="15"/>
  <c r="L47" i="15"/>
  <c r="L108" i="15" l="1"/>
  <c r="L77" i="15" l="1"/>
  <c r="L82" i="15" l="1"/>
  <c r="L56" i="15" l="1"/>
  <c r="L62" i="15"/>
  <c r="L43" i="15" l="1"/>
  <c r="L32" i="15"/>
  <c r="L23" i="15"/>
  <c r="L107" i="15"/>
  <c r="L109" i="15"/>
  <c r="L110" i="15"/>
  <c r="L111" i="15"/>
  <c r="L100" i="15"/>
  <c r="L95" i="15"/>
  <c r="L97" i="15"/>
  <c r="L98" i="15"/>
  <c r="L99" i="15"/>
  <c r="L71" i="15" l="1"/>
  <c r="L70" i="15" l="1"/>
  <c r="L49" i="15" l="1"/>
  <c r="L50" i="15"/>
  <c r="AB12" i="15" l="1"/>
  <c r="L13" i="15"/>
  <c r="L17" i="15"/>
  <c r="L19" i="15"/>
  <c r="L20" i="15"/>
  <c r="AG19" i="15" s="1"/>
  <c r="AG20" i="15" s="1"/>
  <c r="AG23" i="15" s="1"/>
  <c r="AG24" i="15" s="1"/>
  <c r="AG25" i="15" s="1"/>
  <c r="L26" i="15"/>
  <c r="L112" i="15" l="1"/>
  <c r="L79" i="15" l="1"/>
  <c r="L80" i="15"/>
  <c r="L76" i="15"/>
  <c r="L78" i="15"/>
  <c r="L41" i="15"/>
  <c r="L42" i="15"/>
  <c r="AC114" i="15" l="1"/>
  <c r="AD114" i="15" l="1"/>
  <c r="AE114" i="15"/>
  <c r="L81" i="15" l="1"/>
  <c r="L65" i="15" l="1"/>
  <c r="L51" i="15" l="1"/>
  <c r="L60" i="15"/>
  <c r="L61" i="15"/>
  <c r="L44" i="15" l="1"/>
  <c r="L46" i="15"/>
  <c r="L48" i="15"/>
  <c r="M114" i="15" l="1"/>
  <c r="B15" i="25" s="1"/>
  <c r="B25" i="9"/>
  <c r="B27" i="9" s="1"/>
  <c r="G114" i="15"/>
  <c r="B8" i="25" l="1"/>
  <c r="E118" i="15"/>
  <c r="F15" i="25"/>
  <c r="F29" i="25" s="1"/>
  <c r="B29" i="25"/>
  <c r="B38" i="25" s="1"/>
  <c r="B20" i="9"/>
  <c r="B19" i="9"/>
  <c r="C23" i="9" l="1"/>
  <c r="C30" i="9" s="1"/>
  <c r="L27" i="15" l="1"/>
  <c r="L28" i="15"/>
  <c r="L29" i="15"/>
  <c r="L40" i="15"/>
  <c r="L64" i="15"/>
  <c r="L90" i="15"/>
  <c r="L92" i="15"/>
  <c r="L93" i="15"/>
  <c r="AB13" i="15" l="1"/>
  <c r="AB17" i="15"/>
  <c r="AB6" i="15"/>
  <c r="AF6" i="15" s="1"/>
  <c r="AF7" i="15" s="1"/>
  <c r="AF8" i="15" s="1"/>
  <c r="AF9" i="15" s="1"/>
  <c r="AF10" i="15" s="1"/>
  <c r="AF11" i="15" s="1"/>
  <c r="AF12" i="15" s="1"/>
  <c r="AF13" i="15" s="1"/>
  <c r="L114" i="15" l="1"/>
  <c r="B9" i="25" s="1"/>
  <c r="AB114" i="15"/>
  <c r="H9" i="25" l="1"/>
  <c r="H12" i="25" s="1"/>
  <c r="B12" i="25"/>
  <c r="E119" i="15"/>
  <c r="B32" i="25" l="1"/>
  <c r="B36" i="25" s="1"/>
  <c r="D12" i="25" l="1"/>
  <c r="H32" i="25"/>
  <c r="H36" i="25" s="1"/>
  <c r="F12" i="25" l="1"/>
  <c r="F32" i="25" s="1"/>
  <c r="D32" i="25"/>
</calcChain>
</file>

<file path=xl/sharedStrings.xml><?xml version="1.0" encoding="utf-8"?>
<sst xmlns="http://schemas.openxmlformats.org/spreadsheetml/2006/main" count="200" uniqueCount="136">
  <si>
    <t>£</t>
  </si>
  <si>
    <t xml:space="preserve">Current Account  </t>
  </si>
  <si>
    <t>Plus outstanding receipts</t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</si>
  <si>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</si>
  <si>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</si>
  <si>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</si>
  <si>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>Actual</t>
  </si>
  <si>
    <t xml:space="preserve"> </t>
  </si>
  <si>
    <t>Precept</t>
  </si>
  <si>
    <t>Insurance</t>
  </si>
  <si>
    <t>Receipts</t>
  </si>
  <si>
    <t>Total</t>
  </si>
  <si>
    <t>Details</t>
  </si>
  <si>
    <t>Subs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</si>
  <si>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</si>
  <si>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</si>
  <si>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</si>
  <si>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</si>
  <si>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</si>
  <si>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</si>
  <si>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</si>
  <si>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</si>
  <si>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S137</t>
  </si>
  <si>
    <t>Maint</t>
  </si>
  <si>
    <t>Leg/Prof</t>
  </si>
  <si>
    <t>Payment Type</t>
  </si>
  <si>
    <t>VAT repay</t>
  </si>
  <si>
    <t>Payment Check</t>
  </si>
  <si>
    <t>Receipt Check</t>
  </si>
  <si>
    <t>Vat Paid</t>
  </si>
  <si>
    <t>Interest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</si>
  <si>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</si>
  <si>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</si>
  <si>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</si>
  <si>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</si>
  <si>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                                      Closing Balance </t>
  </si>
  <si>
    <t>Out Spac</t>
  </si>
  <si>
    <t>Accounts</t>
  </si>
  <si>
    <t xml:space="preserve">Current </t>
  </si>
  <si>
    <t>Savings</t>
  </si>
  <si>
    <t>Account  Transfers</t>
  </si>
  <si>
    <t>Donations</t>
  </si>
  <si>
    <t>Other</t>
  </si>
  <si>
    <t>U/R VAT</t>
  </si>
  <si>
    <t>Utilities</t>
  </si>
  <si>
    <t>|</t>
  </si>
  <si>
    <t>Etton Parish Council</t>
  </si>
  <si>
    <t>7th May</t>
  </si>
  <si>
    <t>2nd May</t>
  </si>
  <si>
    <t>Online</t>
  </si>
  <si>
    <t>Information Commissioner</t>
  </si>
  <si>
    <t>Peter Ford</t>
  </si>
  <si>
    <t>ERYC</t>
  </si>
  <si>
    <t>Direct credit</t>
  </si>
  <si>
    <t>Etton Village Hall</t>
  </si>
  <si>
    <t>Natwest</t>
  </si>
  <si>
    <t>Opening Balance 1st April 2025</t>
  </si>
  <si>
    <t>9th April</t>
  </si>
  <si>
    <t>P25/26-1</t>
  </si>
  <si>
    <t>30th April</t>
  </si>
  <si>
    <t>HMRC</t>
  </si>
  <si>
    <t>P25/26-2</t>
  </si>
  <si>
    <t>Catherine Simpson</t>
  </si>
  <si>
    <t>P25/26-3</t>
  </si>
  <si>
    <t>P25/26-4</t>
  </si>
  <si>
    <t>Room Hire</t>
  </si>
  <si>
    <t>P25/26-5</t>
  </si>
  <si>
    <t>12th May</t>
  </si>
  <si>
    <t>P25/26-6</t>
  </si>
  <si>
    <t>P25/26-7</t>
  </si>
  <si>
    <t>11th June</t>
  </si>
  <si>
    <t>John Holmes</t>
  </si>
  <si>
    <t>P25/26-8</t>
  </si>
  <si>
    <t>Projects &amp; Events</t>
  </si>
  <si>
    <r>
      <rPr>
        <u/>
        <sz val="12"/>
        <color theme="1"/>
        <rFont val="Calibri"/>
        <family val="2"/>
        <scheme val="minor"/>
      </rPr>
      <t xml:space="preserve">Less </t>
    </r>
    <r>
      <rPr>
        <sz val="12"/>
        <color theme="1"/>
        <rFont val="Calibri"/>
        <family val="2"/>
        <scheme val="minor"/>
      </rPr>
      <t>Payments</t>
    </r>
  </si>
  <si>
    <t>R25/26-1</t>
  </si>
  <si>
    <t>30th June</t>
  </si>
  <si>
    <t>3 months</t>
  </si>
  <si>
    <t>Vs YTD</t>
  </si>
  <si>
    <t>Annual</t>
  </si>
  <si>
    <t>3 months to 30th June 2025</t>
  </si>
  <si>
    <t>Budget</t>
  </si>
  <si>
    <t>(Pro Rata)</t>
  </si>
  <si>
    <t>Income</t>
  </si>
  <si>
    <t>Grant</t>
  </si>
  <si>
    <t>Total Income</t>
  </si>
  <si>
    <t>Expenditure</t>
  </si>
  <si>
    <t>Clerk's WFH allowance</t>
  </si>
  <si>
    <t>Training</t>
  </si>
  <si>
    <t>Outdoor spaces</t>
  </si>
  <si>
    <t>Subscriptions</t>
  </si>
  <si>
    <t>Section 137</t>
  </si>
  <si>
    <t>Projects</t>
  </si>
  <si>
    <t>Opening Bank Balance</t>
  </si>
  <si>
    <t>Closing Bank Balance</t>
  </si>
  <si>
    <t>ETTON PARISH COUNCIL</t>
  </si>
  <si>
    <t>Income &amp; Expenditure</t>
  </si>
  <si>
    <t>Other Receipts (including VAT)</t>
  </si>
  <si>
    <t>Clerk's salary (including PAYE)</t>
  </si>
  <si>
    <t>Legal &amp; Professional fees</t>
  </si>
  <si>
    <t>Maintenance costs</t>
  </si>
  <si>
    <t>Clerk's WFH</t>
  </si>
  <si>
    <t>Net Income Less Expenditure</t>
  </si>
  <si>
    <t>Budget 2025/26</t>
  </si>
  <si>
    <t>Clerks Salary</t>
  </si>
  <si>
    <t>Maintenance</t>
  </si>
  <si>
    <t>Grants / donations</t>
  </si>
  <si>
    <t>Audit fees</t>
  </si>
  <si>
    <t xml:space="preserve">Projects </t>
  </si>
  <si>
    <t>Net Budget to maintain bank balance</t>
  </si>
  <si>
    <t>Suggested precept for 2025/26</t>
  </si>
  <si>
    <t>Admin / Clerks Expenses</t>
  </si>
  <si>
    <t>Hall hire</t>
  </si>
  <si>
    <t>Lighting</t>
  </si>
  <si>
    <t>Admin &amp; Clerk's Expenses</t>
  </si>
  <si>
    <t>Check digit</t>
  </si>
  <si>
    <t>Room hire</t>
  </si>
  <si>
    <t>Clerk's exp &amp; Admin</t>
  </si>
  <si>
    <t>Full Bank Reconciliation 31st July 2025</t>
  </si>
  <si>
    <t>Balance per Bank Statement 31st July</t>
  </si>
  <si>
    <t>7th July</t>
  </si>
  <si>
    <t>Richard Dixon</t>
  </si>
  <si>
    <t>9th July</t>
  </si>
  <si>
    <t>P25/26-9</t>
  </si>
  <si>
    <t>P25/26-10</t>
  </si>
  <si>
    <t>P25/26-11</t>
  </si>
  <si>
    <t>P25/26-12</t>
  </si>
  <si>
    <t>11th August</t>
  </si>
  <si>
    <t>P25/26-13</t>
  </si>
  <si>
    <t>Catherine Simpson (tax refund)</t>
  </si>
  <si>
    <t>30th May</t>
  </si>
  <si>
    <t>P26/26-6a</t>
  </si>
  <si>
    <t>P25/26-7a</t>
  </si>
  <si>
    <t>16th May</t>
  </si>
  <si>
    <t>Alan Bravey (repay petty cash)</t>
  </si>
  <si>
    <t>31st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</si>
</sst>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3" xfId="0" applyBorder="1"/>
    <xf numFmtId="0" fontId="0" fillId="0" borderId="6" xfId="0" applyBorder="1"/>
    <xf numFmtId="0" fontId="0" fillId="0" borderId="8" xfId="0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8" xfId="0" applyNumberFormat="1" applyBorder="1"/>
    <xf numFmtId="164" fontId="1" fillId="0" borderId="2" xfId="0" applyNumberFormat="1" applyFont="1" applyBorder="1"/>
    <xf numFmtId="164" fontId="8" fillId="0" borderId="0" xfId="0" applyNumberFormat="1" applyFont="1"/>
    <xf numFmtId="164" fontId="8" fillId="0" borderId="1" xfId="0" applyNumberFormat="1" applyFont="1" applyBorder="1"/>
    <xf numFmtId="2" fontId="1" fillId="2" borderId="7" xfId="0" applyNumberFormat="1" applyFont="1" applyFill="1" applyBorder="1"/>
    <xf numFmtId="0" fontId="10" fillId="0" borderId="0" xfId="0" applyFont="1"/>
    <xf numFmtId="0" fontId="11" fillId="0" borderId="0" xfId="0" applyFont="1"/>
    <xf numFmtId="0" fontId="0" fillId="0" borderId="4" xfId="0" applyBorder="1"/>
    <xf numFmtId="0" fontId="12" fillId="0" borderId="0" xfId="0" applyFont="1"/>
    <xf numFmtId="2" fontId="0" fillId="0" borderId="9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2" fontId="1" fillId="0" borderId="6" xfId="0" applyNumberFormat="1" applyFont="1" applyBorder="1"/>
    <xf numFmtId="2" fontId="1" fillId="0" borderId="8" xfId="0" applyNumberFormat="1" applyFont="1" applyBorder="1"/>
    <xf numFmtId="2" fontId="1" fillId="2" borderId="3" xfId="0" applyNumberFormat="1" applyFont="1" applyFill="1" applyBorder="1"/>
    <xf numFmtId="2" fontId="9" fillId="0" borderId="8" xfId="0" applyNumberFormat="1" applyFont="1" applyBorder="1"/>
    <xf numFmtId="2" fontId="9" fillId="0" borderId="6" xfId="0" applyNumberFormat="1" applyFont="1" applyBorder="1"/>
    <xf numFmtId="0" fontId="0" fillId="0" borderId="7" xfId="0" applyBorder="1"/>
    <xf numFmtId="2" fontId="0" fillId="0" borderId="5" xfId="0" applyNumberFormat="1" applyBorder="1"/>
    <xf numFmtId="2" fontId="0" fillId="0" borderId="11" xfId="0" applyNumberFormat="1" applyBorder="1"/>
    <xf numFmtId="0" fontId="0" fillId="0" borderId="12" xfId="0" applyBorder="1"/>
    <xf numFmtId="2" fontId="1" fillId="2" borderId="6" xfId="0" applyNumberFormat="1" applyFont="1" applyFill="1" applyBorder="1"/>
    <xf numFmtId="2" fontId="1" fillId="2" borderId="8" xfId="0" applyNumberFormat="1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165" fontId="0" fillId="0" borderId="0" xfId="0" applyNumberFormat="1"/>
    <xf numFmtId="0" fontId="14" fillId="0" borderId="0" xfId="0" applyFont="1"/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opLeftCell="A9" workbookViewId="0">
      <selection activeCell="B11" sqref="B11"/>
    </sheetView>
  </sheetViews>
  <sheetFormatPr defaultRowHeight="14.4" x14ac:dyDescent="0.3"/>
  <cols>
    <col min="1" max="1" width="57.33203125" customWidth="1"/>
    <col min="2" max="3" width="12.88671875" style="11" customWidth="1"/>
  </cols>
  <sheetData>
    <row r="1" spans="1:3" ht="15.6" x14ac:dyDescent="0.3">
      <c r="A1" s="7" t="s">
        <v>46</v>
      </c>
    </row>
    <row r="2" spans="1:3" ht="15.6" x14ac:dyDescent="0.3">
      <c r="A2" s="8"/>
    </row>
    <row r="3" spans="1:3" ht="15.6" x14ac:dyDescent="0.3">
      <c r="A3" s="7" t="s">
        <v>118</v>
      </c>
    </row>
    <row r="4" spans="1:3" ht="15.6" x14ac:dyDescent="0.3">
      <c r="A4" s="9"/>
      <c r="B4" s="12" t="s">
        <v>0</v>
      </c>
      <c r="C4" s="12" t="s">
        <v>0</v>
      </c>
    </row>
    <row r="5" spans="1:3" ht="15.6" x14ac:dyDescent="0.3">
      <c r="A5" s="9" t="s">
        <v>1</v>
      </c>
    </row>
    <row r="6" spans="1:3" ht="15.6" x14ac:dyDescent="0.3">
      <c r="A6" s="10" t="s">
        <v>119</v>
      </c>
      <c r="B6" s="11">
        <v>0</v>
      </c>
    </row>
    <row r="7" spans="1:3" ht="15.6" x14ac:dyDescent="0.3">
      <c r="A7" s="10" t="s">
        <v>2</v>
      </c>
    </row>
    <row r="8" spans="1:3" ht="15.6" x14ac:dyDescent="0.3">
      <c r="A8" s="8"/>
      <c r="B8" s="6">
        <f>B6+B7</f>
        <v>0</v>
      </c>
      <c r="C8" s="11">
        <f>SUM(B6:B7)</f>
        <v>0</v>
      </c>
    </row>
    <row r="9" spans="1:3" ht="15.6" x14ac:dyDescent="0.3">
      <c r="A9" s="8" t="s">
        <v>32</v>
      </c>
    </row>
    <row r="10" spans="1:3" ht="15.6" x14ac:dyDescent="0.3">
      <c r="A10" s="8" t="s">
        <v>119</v>
      </c>
      <c r="B10" s="11">
        <v>6134.8</v>
      </c>
    </row>
    <row r="11" spans="1:3" ht="15.6" x14ac:dyDescent="0.3">
      <c r="A11" s="8" t="s">
        <v>2</v>
      </c>
      <c r="C11" s="11">
        <f>B10+B11-B12</f>
        <v>6134.8</v>
      </c>
    </row>
    <row r="12" spans="1:3" ht="15.6" x14ac:dyDescent="0.3">
      <c r="A12" s="8"/>
    </row>
    <row r="13" spans="1:3" ht="16.2" thickBot="1" x14ac:dyDescent="0.35">
      <c r="A13" s="8" t="s">
        <v>31</v>
      </c>
      <c r="C13" s="20">
        <f>C8+C11</f>
        <v>6134.8</v>
      </c>
    </row>
    <row r="14" spans="1:3" ht="16.2" thickTop="1" x14ac:dyDescent="0.3">
      <c r="A14" s="8"/>
      <c r="C14" s="13"/>
    </row>
    <row r="15" spans="1:3" ht="15.6" x14ac:dyDescent="0.3">
      <c r="A15" s="7" t="s">
        <v>3</v>
      </c>
      <c r="C15" s="13"/>
    </row>
    <row r="16" spans="1:3" ht="15.6" x14ac:dyDescent="0.3">
      <c r="A16" s="7"/>
      <c r="C16" s="13"/>
    </row>
    <row r="17" spans="1:11" s="1" customFormat="1" ht="15.6" x14ac:dyDescent="0.3">
      <c r="A17" s="9" t="s">
        <v>33</v>
      </c>
      <c r="B17" s="13"/>
      <c r="C17" s="13"/>
    </row>
    <row r="18" spans="1:11" ht="15.6" x14ac:dyDescent="0.3">
      <c r="A18" s="8" t="s">
        <v>56</v>
      </c>
      <c r="B18" s="11">
        <v>4874.24</v>
      </c>
    </row>
    <row r="19" spans="1:11" ht="15.6" x14ac:dyDescent="0.3">
      <c r="A19" s="8" t="s">
        <v>4</v>
      </c>
      <c r="B19" s="11">
        <f>'Cash book'!E114-'Cash book'!K114</f>
        <v>3051.01</v>
      </c>
    </row>
    <row r="20" spans="1:11" ht="15.6" x14ac:dyDescent="0.3">
      <c r="A20" s="8" t="s">
        <v>74</v>
      </c>
      <c r="B20" s="2">
        <f>'Cash book'!F114</f>
        <v>2147.3000000000002</v>
      </c>
      <c r="C20"/>
      <c r="E20" s="2"/>
      <c r="F20" s="2"/>
      <c r="G20" s="2"/>
      <c r="H20" s="2"/>
      <c r="I20" s="2"/>
      <c r="J20" s="2"/>
      <c r="K20" s="2"/>
    </row>
    <row r="21" spans="1:11" ht="15.6" x14ac:dyDescent="0.3">
      <c r="A21" s="8"/>
      <c r="B21" s="2"/>
      <c r="C21"/>
      <c r="E21" s="2"/>
      <c r="F21" s="2"/>
      <c r="G21" s="2"/>
      <c r="H21" s="2"/>
      <c r="I21" s="2"/>
      <c r="J21" s="2"/>
      <c r="K21" s="2"/>
    </row>
    <row r="22" spans="1:11" ht="15.6" x14ac:dyDescent="0.3">
      <c r="A22" s="8"/>
      <c r="B22" s="2"/>
      <c r="C22"/>
      <c r="E22" s="2"/>
      <c r="F22" s="2"/>
      <c r="G22" s="2"/>
      <c r="H22" s="2"/>
      <c r="I22" s="2"/>
      <c r="J22" s="2"/>
      <c r="K22" s="2"/>
    </row>
    <row r="23" spans="1:11" ht="15.6" x14ac:dyDescent="0.3">
      <c r="A23" s="8" t="s">
        <v>5</v>
      </c>
      <c r="C23" s="11">
        <f>B18+B19-B20</f>
        <v>5777.95</v>
      </c>
      <c r="E23" s="2"/>
      <c r="F23" s="2"/>
      <c r="G23" s="2"/>
      <c r="H23" s="2"/>
      <c r="I23" s="2"/>
      <c r="J23" s="2"/>
      <c r="K23" s="2"/>
    </row>
    <row r="24" spans="1:11" ht="15.6" x14ac:dyDescent="0.3">
      <c r="A24" s="8"/>
      <c r="B24" s="21"/>
      <c r="C24" s="21"/>
      <c r="H24" s="11"/>
    </row>
    <row r="25" spans="1:11" ht="15.6" x14ac:dyDescent="0.3">
      <c r="A25" s="8" t="s">
        <v>34</v>
      </c>
      <c r="B25" s="21">
        <f>'Cash book'!K114</f>
        <v>23.67</v>
      </c>
      <c r="C25" s="21"/>
    </row>
    <row r="26" spans="1:11" ht="15.6" x14ac:dyDescent="0.3">
      <c r="A26" s="8"/>
      <c r="B26" s="21"/>
      <c r="C26" s="21"/>
    </row>
    <row r="27" spans="1:11" ht="15.6" x14ac:dyDescent="0.3">
      <c r="A27" s="8"/>
      <c r="B27" s="22">
        <f>B25+B26</f>
        <v>23.67</v>
      </c>
      <c r="C27" s="21"/>
    </row>
    <row r="30" spans="1:11" ht="16.2" thickBot="1" x14ac:dyDescent="0.35">
      <c r="A30" s="8" t="s">
        <v>35</v>
      </c>
      <c r="B30" s="21"/>
      <c r="C30" s="20">
        <f>C23+C27+B27</f>
        <v>5801.62</v>
      </c>
    </row>
    <row r="31" spans="1:11" ht="16.2" thickTop="1" x14ac:dyDescent="0.3">
      <c r="A31" s="8"/>
    </row>
    <row r="32" spans="1:11" ht="15.6" x14ac:dyDescent="0.3">
      <c r="A32" s="8"/>
      <c r="B32" s="11" t="s">
        <v>7</v>
      </c>
    </row>
    <row r="33" spans="1:3" ht="15.6" x14ac:dyDescent="0.3">
      <c r="A33" s="8"/>
    </row>
    <row r="34" spans="1:3" ht="15.6" x14ac:dyDescent="0.3">
      <c r="A34" s="8"/>
    </row>
    <row r="35" spans="1:3" ht="15.6" x14ac:dyDescent="0.3">
      <c r="A35" s="8"/>
      <c r="C35" s="13"/>
    </row>
    <row r="36" spans="1:3" ht="15.6" x14ac:dyDescent="0.3">
      <c r="A36" s="8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43AE-C040-4D6A-BEA9-DF97E0E96EBC}">
  <dimension ref="A1:I38"/>
  <sheetViews>
    <sheetView topLeftCell="A12" workbookViewId="0">
      <selection activeCell="B37" sqref="B37"/>
    </sheetView>
  </sheetViews>
  <sheetFormatPr defaultRowHeight="14.4" x14ac:dyDescent="0.3"/>
  <cols>
    <col min="1" max="1" width="25.77734375" bestFit="1" customWidth="1"/>
    <col min="4" max="4" width="8.109375" bestFit="1" customWidth="1"/>
    <col min="5" max="5" width="7.5546875" customWidth="1"/>
    <col min="6" max="6" width="9.109375" bestFit="1" customWidth="1"/>
    <col min="7" max="7" width="9.109375" customWidth="1"/>
    <col min="8" max="8" width="10.44140625" customWidth="1"/>
    <col min="9" max="9" width="7" customWidth="1"/>
    <col min="10" max="10" width="7" bestFit="1" customWidth="1"/>
  </cols>
  <sheetData>
    <row r="1" spans="1:9" x14ac:dyDescent="0.3">
      <c r="H1" s="42">
        <v>3</v>
      </c>
    </row>
    <row r="2" spans="1:9" x14ac:dyDescent="0.3">
      <c r="A2" s="1" t="s">
        <v>95</v>
      </c>
      <c r="B2" s="1" t="s">
        <v>6</v>
      </c>
      <c r="C2" s="1"/>
      <c r="D2" s="1" t="s">
        <v>77</v>
      </c>
      <c r="F2" s="1" t="s">
        <v>78</v>
      </c>
      <c r="H2" s="1" t="s">
        <v>79</v>
      </c>
    </row>
    <row r="3" spans="1:9" x14ac:dyDescent="0.3">
      <c r="A3" s="1" t="s">
        <v>96</v>
      </c>
      <c r="B3" s="1"/>
      <c r="C3" s="1"/>
      <c r="D3" s="1" t="s">
        <v>81</v>
      </c>
      <c r="E3" s="1"/>
      <c r="F3" s="1" t="s">
        <v>81</v>
      </c>
      <c r="G3" s="1"/>
      <c r="H3" s="1" t="s">
        <v>81</v>
      </c>
      <c r="I3" s="1"/>
    </row>
    <row r="4" spans="1:9" x14ac:dyDescent="0.3">
      <c r="A4" s="1" t="s">
        <v>80</v>
      </c>
      <c r="B4" s="1"/>
      <c r="C4" s="1"/>
      <c r="D4" t="s">
        <v>82</v>
      </c>
      <c r="E4" s="1"/>
      <c r="F4" s="1"/>
      <c r="G4" s="1"/>
      <c r="H4" s="1"/>
      <c r="I4" s="1"/>
    </row>
    <row r="5" spans="1:9" x14ac:dyDescent="0.3">
      <c r="B5" t="s">
        <v>0</v>
      </c>
      <c r="D5" t="s">
        <v>0</v>
      </c>
      <c r="E5" s="1"/>
      <c r="F5" t="s">
        <v>0</v>
      </c>
      <c r="H5" t="s">
        <v>0</v>
      </c>
      <c r="I5" s="1"/>
    </row>
    <row r="7" spans="1:9" x14ac:dyDescent="0.3">
      <c r="A7" s="43" t="s">
        <v>83</v>
      </c>
      <c r="H7" s="2"/>
    </row>
    <row r="8" spans="1:9" x14ac:dyDescent="0.3">
      <c r="A8" t="s">
        <v>8</v>
      </c>
      <c r="B8" s="2">
        <f>'Cash book'!G114</f>
        <v>3021.01</v>
      </c>
      <c r="E8" s="2"/>
      <c r="H8" s="2">
        <f>Budget!F25</f>
        <v>5955.59</v>
      </c>
    </row>
    <row r="9" spans="1:9" x14ac:dyDescent="0.3">
      <c r="A9" t="s">
        <v>97</v>
      </c>
      <c r="B9" s="2">
        <f>'Cash book'!L114-'Cash book'!G114</f>
        <v>175.26000000000022</v>
      </c>
      <c r="E9" s="2"/>
      <c r="H9" s="2">
        <f t="shared" ref="H9" si="0">SUM(B9:G9)</f>
        <v>175.26000000000022</v>
      </c>
    </row>
    <row r="10" spans="1:9" x14ac:dyDescent="0.3">
      <c r="A10" t="s">
        <v>84</v>
      </c>
      <c r="B10" s="2">
        <f>'Cash book'!H114</f>
        <v>0</v>
      </c>
      <c r="E10" s="2"/>
      <c r="H10" s="2">
        <f>SUM(B10:G10)</f>
        <v>0</v>
      </c>
    </row>
    <row r="11" spans="1:9" x14ac:dyDescent="0.3">
      <c r="E11" s="2"/>
    </row>
    <row r="12" spans="1:9" x14ac:dyDescent="0.3">
      <c r="A12" t="s">
        <v>85</v>
      </c>
      <c r="B12" s="5">
        <f>SUM(B8:B10)</f>
        <v>3196.2700000000004</v>
      </c>
      <c r="D12" s="4">
        <f>+H12*$H$1/12</f>
        <v>1532.7125000000003</v>
      </c>
      <c r="F12" s="5">
        <f>B12-D12</f>
        <v>1663.5575000000001</v>
      </c>
      <c r="H12" s="5">
        <f>SUM(H8:H11)</f>
        <v>6130.85</v>
      </c>
    </row>
    <row r="13" spans="1:9" x14ac:dyDescent="0.3">
      <c r="B13" s="2"/>
      <c r="F13" s="2"/>
      <c r="H13" s="2"/>
    </row>
    <row r="14" spans="1:9" x14ac:dyDescent="0.3">
      <c r="A14" s="43" t="s">
        <v>86</v>
      </c>
      <c r="B14" s="2"/>
      <c r="F14" s="2"/>
      <c r="H14" s="2"/>
    </row>
    <row r="15" spans="1:9" x14ac:dyDescent="0.3">
      <c r="A15" t="s">
        <v>98</v>
      </c>
      <c r="B15" s="2">
        <f>'Cash book'!M114</f>
        <v>671.95</v>
      </c>
      <c r="D15" s="2">
        <f>+H15*$H$1/12</f>
        <v>389.5</v>
      </c>
      <c r="F15" s="2">
        <f>B15+D15</f>
        <v>1061.45</v>
      </c>
      <c r="H15" s="2">
        <f>Budget!F7</f>
        <v>1558</v>
      </c>
    </row>
    <row r="16" spans="1:9" x14ac:dyDescent="0.3">
      <c r="A16" t="s">
        <v>114</v>
      </c>
      <c r="B16" s="2">
        <f>'Cash book'!O114</f>
        <v>0</v>
      </c>
      <c r="D16" s="2">
        <f t="shared" ref="D16:D28" si="1">+H16*$H$1/12</f>
        <v>250</v>
      </c>
      <c r="F16" s="2">
        <f t="shared" ref="F16:F28" si="2">B16+D16</f>
        <v>250</v>
      </c>
      <c r="H16" s="2">
        <f>Budget!F8</f>
        <v>1000</v>
      </c>
    </row>
    <row r="17" spans="1:8" x14ac:dyDescent="0.3">
      <c r="A17" t="s">
        <v>87</v>
      </c>
      <c r="B17" s="2">
        <f>'Cash book'!N114</f>
        <v>130</v>
      </c>
      <c r="D17">
        <f t="shared" si="1"/>
        <v>0</v>
      </c>
      <c r="F17" s="2">
        <f t="shared" si="2"/>
        <v>130</v>
      </c>
      <c r="H17">
        <f>Budget!F9</f>
        <v>0</v>
      </c>
    </row>
    <row r="18" spans="1:8" x14ac:dyDescent="0.3">
      <c r="A18" t="s">
        <v>88</v>
      </c>
      <c r="B18" s="2">
        <f>'Cash book'!R114</f>
        <v>520</v>
      </c>
      <c r="D18">
        <f t="shared" si="1"/>
        <v>0</v>
      </c>
      <c r="F18" s="2">
        <f t="shared" si="2"/>
        <v>520</v>
      </c>
      <c r="H18">
        <f>Budget!F10</f>
        <v>0</v>
      </c>
    </row>
    <row r="19" spans="1:8" x14ac:dyDescent="0.3">
      <c r="A19" t="s">
        <v>99</v>
      </c>
      <c r="B19" s="2">
        <f>'Cash book'!R114</f>
        <v>520</v>
      </c>
      <c r="D19" s="2">
        <f t="shared" si="1"/>
        <v>62.5</v>
      </c>
      <c r="E19" s="2"/>
      <c r="F19" s="2">
        <f t="shared" si="2"/>
        <v>582.5</v>
      </c>
      <c r="H19" s="2">
        <f>Budget!F15</f>
        <v>250</v>
      </c>
    </row>
    <row r="20" spans="1:8" x14ac:dyDescent="0.3">
      <c r="A20" t="s">
        <v>89</v>
      </c>
      <c r="B20" s="2">
        <f>'Cash book'!Y114</f>
        <v>688.75</v>
      </c>
      <c r="D20">
        <f t="shared" si="1"/>
        <v>223.89750000000001</v>
      </c>
      <c r="E20" s="2"/>
      <c r="F20" s="2">
        <f t="shared" si="2"/>
        <v>912.64750000000004</v>
      </c>
      <c r="H20">
        <f>Budget!F18</f>
        <v>895.59</v>
      </c>
    </row>
    <row r="21" spans="1:8" x14ac:dyDescent="0.3">
      <c r="A21" t="s">
        <v>100</v>
      </c>
      <c r="B21" s="2">
        <f>'Cash book'!S114</f>
        <v>0</v>
      </c>
      <c r="D21">
        <f t="shared" si="1"/>
        <v>0</v>
      </c>
      <c r="E21" s="2"/>
      <c r="F21" s="2">
        <f t="shared" si="2"/>
        <v>0</v>
      </c>
      <c r="H21">
        <f>Budget!F11</f>
        <v>0</v>
      </c>
    </row>
    <row r="22" spans="1:8" x14ac:dyDescent="0.3">
      <c r="A22" t="s">
        <v>9</v>
      </c>
      <c r="B22" s="2">
        <f>'Cash book'!S114</f>
        <v>0</v>
      </c>
      <c r="D22" s="2">
        <f t="shared" si="1"/>
        <v>102.5</v>
      </c>
      <c r="E22" s="2"/>
      <c r="F22" s="2">
        <f t="shared" si="2"/>
        <v>102.5</v>
      </c>
      <c r="H22" s="44">
        <f>Budget!F12</f>
        <v>410</v>
      </c>
    </row>
    <row r="23" spans="1:8" x14ac:dyDescent="0.3">
      <c r="A23" t="s">
        <v>113</v>
      </c>
      <c r="B23" s="2">
        <f>'Cash book'!X114</f>
        <v>0</v>
      </c>
      <c r="D23" s="2">
        <f t="shared" si="1"/>
        <v>300</v>
      </c>
      <c r="E23" s="2"/>
      <c r="F23" s="2">
        <f t="shared" si="2"/>
        <v>300</v>
      </c>
      <c r="H23">
        <f>Budget!F20</f>
        <v>1200</v>
      </c>
    </row>
    <row r="24" spans="1:8" x14ac:dyDescent="0.3">
      <c r="A24" t="s">
        <v>90</v>
      </c>
      <c r="B24" s="2">
        <f>'Cash book'!U114</f>
        <v>47</v>
      </c>
      <c r="D24" s="2">
        <f t="shared" si="1"/>
        <v>90</v>
      </c>
      <c r="E24" s="2"/>
      <c r="F24" s="2">
        <f t="shared" si="2"/>
        <v>137</v>
      </c>
      <c r="H24" s="2">
        <f>Budget!F13</f>
        <v>360</v>
      </c>
    </row>
    <row r="25" spans="1:8" x14ac:dyDescent="0.3">
      <c r="A25" t="s">
        <v>91</v>
      </c>
      <c r="B25" s="2">
        <f>'Cash book'!AA114</f>
        <v>0</v>
      </c>
      <c r="D25">
        <f t="shared" si="1"/>
        <v>0</v>
      </c>
      <c r="E25" s="2"/>
      <c r="F25" s="2">
        <f t="shared" si="2"/>
        <v>0</v>
      </c>
      <c r="H25">
        <f>Budget!F17</f>
        <v>0</v>
      </c>
    </row>
    <row r="26" spans="1:8" x14ac:dyDescent="0.3">
      <c r="A26" t="s">
        <v>116</v>
      </c>
      <c r="B26" s="2">
        <f>'Cash book'!Q114</f>
        <v>5.5</v>
      </c>
      <c r="D26" s="2">
        <f t="shared" si="1"/>
        <v>30</v>
      </c>
      <c r="E26" s="2"/>
      <c r="F26" s="2">
        <f t="shared" si="2"/>
        <v>35.5</v>
      </c>
      <c r="H26" s="2">
        <f>Budget!F19</f>
        <v>120</v>
      </c>
    </row>
    <row r="27" spans="1:8" x14ac:dyDescent="0.3">
      <c r="A27" t="s">
        <v>92</v>
      </c>
      <c r="B27" s="2">
        <f>'Cash book'!T114</f>
        <v>84.1</v>
      </c>
      <c r="D27">
        <f t="shared" si="1"/>
        <v>0</v>
      </c>
      <c r="E27" s="2"/>
      <c r="F27" s="2">
        <f t="shared" si="2"/>
        <v>84.1</v>
      </c>
      <c r="H27">
        <f>Budget!F16</f>
        <v>0</v>
      </c>
    </row>
    <row r="28" spans="1:8" x14ac:dyDescent="0.3">
      <c r="A28" t="s">
        <v>20</v>
      </c>
      <c r="B28" s="2">
        <f>'Cash book'!AA114</f>
        <v>0</v>
      </c>
      <c r="D28" s="2">
        <f t="shared" si="1"/>
        <v>112.5</v>
      </c>
      <c r="E28" s="2"/>
      <c r="F28" s="2">
        <f t="shared" si="2"/>
        <v>112.5</v>
      </c>
      <c r="H28" s="2">
        <f>Budget!F14</f>
        <v>450</v>
      </c>
    </row>
    <row r="29" spans="1:8" x14ac:dyDescent="0.3">
      <c r="B29" s="5">
        <f>SUM(B15:B28)</f>
        <v>2667.2999999999997</v>
      </c>
      <c r="D29" s="4">
        <f>SUM(D15:D28)</f>
        <v>1560.8975</v>
      </c>
      <c r="E29" s="2"/>
      <c r="F29" s="5">
        <f>SUM(F15:F28)</f>
        <v>4228.1975000000002</v>
      </c>
      <c r="H29" s="5">
        <f>SUM(H15:H28)</f>
        <v>6243.59</v>
      </c>
    </row>
    <row r="30" spans="1:8" x14ac:dyDescent="0.3">
      <c r="E30" s="2"/>
      <c r="H30" s="2"/>
    </row>
    <row r="32" spans="1:8" x14ac:dyDescent="0.3">
      <c r="A32" t="s">
        <v>102</v>
      </c>
      <c r="B32" s="5">
        <f>B12-B29</f>
        <v>528.97000000000071</v>
      </c>
      <c r="D32" s="4">
        <f>D12-D29</f>
        <v>-28.184999999999718</v>
      </c>
      <c r="F32" s="5">
        <f>F12-F29</f>
        <v>-2564.6400000000003</v>
      </c>
      <c r="H32" s="5">
        <f>H12-H29</f>
        <v>-112.73999999999978</v>
      </c>
    </row>
    <row r="34" spans="1:8" x14ac:dyDescent="0.3">
      <c r="A34" t="s">
        <v>93</v>
      </c>
      <c r="B34">
        <f>'Full Reconciliation'!B18</f>
        <v>4874.24</v>
      </c>
    </row>
    <row r="36" spans="1:8" x14ac:dyDescent="0.3">
      <c r="A36" t="s">
        <v>94</v>
      </c>
      <c r="B36" s="2">
        <f>B32+B34</f>
        <v>5403.2100000000009</v>
      </c>
      <c r="H36" s="2">
        <f>H32+H34</f>
        <v>-112.73999999999978</v>
      </c>
    </row>
    <row r="38" spans="1:8" x14ac:dyDescent="0.3">
      <c r="A38" t="s">
        <v>115</v>
      </c>
      <c r="B38" s="2">
        <f>B29-'Cash book'!F114</f>
        <v>519.99999999999955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662B-C6FA-4829-B050-A739DC3DA99C}">
  <dimension ref="A1:F34"/>
  <sheetViews>
    <sheetView topLeftCell="A10" workbookViewId="0">
      <selection activeCell="F21" sqref="F21"/>
    </sheetView>
  </sheetViews>
  <sheetFormatPr defaultRowHeight="14.4" x14ac:dyDescent="0.3"/>
  <sheetData>
    <row r="1" spans="1:6" ht="21" x14ac:dyDescent="0.4">
      <c r="A1" s="3" t="s">
        <v>46</v>
      </c>
    </row>
    <row r="2" spans="1:6" ht="21" x14ac:dyDescent="0.4">
      <c r="A2" s="3" t="s">
        <v>103</v>
      </c>
      <c r="E2" s="3"/>
    </row>
    <row r="3" spans="1:6" x14ac:dyDescent="0.3">
      <c r="B3" s="42"/>
      <c r="C3" s="42"/>
      <c r="D3" s="42"/>
      <c r="E3" s="42"/>
      <c r="F3" s="42"/>
    </row>
    <row r="5" spans="1:6" ht="21" x14ac:dyDescent="0.4">
      <c r="A5" s="3" t="s">
        <v>86</v>
      </c>
    </row>
    <row r="7" spans="1:6" x14ac:dyDescent="0.3">
      <c r="A7" t="s">
        <v>104</v>
      </c>
      <c r="F7">
        <v>1558</v>
      </c>
    </row>
    <row r="8" spans="1:6" x14ac:dyDescent="0.3">
      <c r="A8" t="s">
        <v>111</v>
      </c>
      <c r="F8">
        <v>1000</v>
      </c>
    </row>
    <row r="9" spans="1:6" x14ac:dyDescent="0.3">
      <c r="A9" t="s">
        <v>87</v>
      </c>
      <c r="F9">
        <v>0</v>
      </c>
    </row>
    <row r="10" spans="1:6" x14ac:dyDescent="0.3">
      <c r="A10" t="s">
        <v>88</v>
      </c>
      <c r="F10">
        <v>0</v>
      </c>
    </row>
    <row r="11" spans="1:6" x14ac:dyDescent="0.3">
      <c r="A11" t="s">
        <v>105</v>
      </c>
      <c r="F11">
        <v>0</v>
      </c>
    </row>
    <row r="12" spans="1:6" x14ac:dyDescent="0.3">
      <c r="A12" t="s">
        <v>9</v>
      </c>
      <c r="F12">
        <v>410</v>
      </c>
    </row>
    <row r="13" spans="1:6" x14ac:dyDescent="0.3">
      <c r="A13" t="s">
        <v>90</v>
      </c>
      <c r="F13">
        <v>360</v>
      </c>
    </row>
    <row r="14" spans="1:6" x14ac:dyDescent="0.3">
      <c r="A14" t="s">
        <v>106</v>
      </c>
      <c r="F14">
        <v>450</v>
      </c>
    </row>
    <row r="15" spans="1:6" x14ac:dyDescent="0.3">
      <c r="A15" t="s">
        <v>107</v>
      </c>
      <c r="F15">
        <v>250</v>
      </c>
    </row>
    <row r="16" spans="1:6" x14ac:dyDescent="0.3">
      <c r="A16" t="s">
        <v>108</v>
      </c>
      <c r="F16">
        <v>0</v>
      </c>
    </row>
    <row r="17" spans="1:6" x14ac:dyDescent="0.3">
      <c r="A17" t="s">
        <v>91</v>
      </c>
      <c r="F17">
        <v>0</v>
      </c>
    </row>
    <row r="18" spans="1:6" x14ac:dyDescent="0.3">
      <c r="A18" t="s">
        <v>89</v>
      </c>
      <c r="F18">
        <v>895.59</v>
      </c>
    </row>
    <row r="19" spans="1:6" x14ac:dyDescent="0.3">
      <c r="A19" t="s">
        <v>112</v>
      </c>
      <c r="F19">
        <v>120</v>
      </c>
    </row>
    <row r="20" spans="1:6" ht="15" thickBot="1" x14ac:dyDescent="0.35">
      <c r="A20" t="s">
        <v>113</v>
      </c>
      <c r="F20">
        <v>1200</v>
      </c>
    </row>
    <row r="21" spans="1:6" ht="15" thickBot="1" x14ac:dyDescent="0.35">
      <c r="A21" t="s">
        <v>11</v>
      </c>
      <c r="F21" s="46">
        <f>SUM(F7:F20)</f>
        <v>6243.59</v>
      </c>
    </row>
    <row r="23" spans="1:6" ht="21" x14ac:dyDescent="0.4">
      <c r="A23" s="3" t="s">
        <v>83</v>
      </c>
    </row>
    <row r="25" spans="1:6" x14ac:dyDescent="0.3">
      <c r="A25" t="s">
        <v>8</v>
      </c>
      <c r="F25">
        <v>5955.59</v>
      </c>
    </row>
    <row r="26" spans="1:6" ht="15" thickBot="1" x14ac:dyDescent="0.35"/>
    <row r="27" spans="1:6" ht="15" thickBot="1" x14ac:dyDescent="0.35">
      <c r="A27" t="s">
        <v>11</v>
      </c>
      <c r="F27" s="46">
        <f>SUM(F25:F26)</f>
        <v>5955.59</v>
      </c>
    </row>
    <row r="29" spans="1:6" ht="15" thickBot="1" x14ac:dyDescent="0.35"/>
    <row r="30" spans="1:6" ht="18.600000000000001" thickBot="1" x14ac:dyDescent="0.4">
      <c r="A30" s="45" t="s">
        <v>109</v>
      </c>
      <c r="F30" s="46"/>
    </row>
    <row r="32" spans="1:6" ht="15" thickBot="1" x14ac:dyDescent="0.35"/>
    <row r="33" spans="1:6" ht="18.600000000000001" thickBot="1" x14ac:dyDescent="0.4">
      <c r="A33" s="45" t="s">
        <v>110</v>
      </c>
      <c r="F33" s="46"/>
    </row>
    <row r="34" spans="1:6" ht="18.600000000000001" thickBot="1" x14ac:dyDescent="0.4">
      <c r="A34" s="45"/>
      <c r="F34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9"/>
  <sheetViews>
    <sheetView tabSelected="1" zoomScale="103" zoomScaleNormal="100" workbookViewId="0">
      <pane ySplit="3" topLeftCell="A10" activePane="bottomLeft" state="frozen"/>
      <selection activeCell="D1" sqref="D1"/>
      <selection pane="bottomLeft" activeCell="A25" sqref="A25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6" width="11" customWidth="1"/>
    <col min="17" max="17" width="10.33203125" customWidth="1"/>
    <col min="18" max="18" width="8.88671875" customWidth="1"/>
    <col min="19" max="19" width="9.88671875" bestFit="1" customWidth="1"/>
    <col min="20" max="20" width="16" customWidth="1"/>
    <col min="21" max="21" width="7.44140625" customWidth="1"/>
    <col min="22" max="25" width="9.33203125" customWidth="1"/>
    <col min="26" max="26" width="8.5546875" customWidth="1"/>
    <col min="27" max="27" width="9.5546875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1" t="s">
        <v>14</v>
      </c>
    </row>
    <row r="2" spans="1:33" ht="21" x14ac:dyDescent="0.4">
      <c r="G2" s="27" t="s">
        <v>10</v>
      </c>
      <c r="L2" s="3"/>
      <c r="M2" s="24" t="s">
        <v>19</v>
      </c>
      <c r="N2" s="24"/>
      <c r="O2" s="1"/>
      <c r="P2" s="1"/>
      <c r="Q2" s="1"/>
      <c r="R2" s="1"/>
      <c r="AF2" s="3" t="s">
        <v>37</v>
      </c>
    </row>
    <row r="3" spans="1:33" x14ac:dyDescent="0.3">
      <c r="A3" s="1" t="s">
        <v>15</v>
      </c>
      <c r="B3" s="1" t="s">
        <v>12</v>
      </c>
      <c r="C3" s="1" t="s">
        <v>25</v>
      </c>
      <c r="D3" s="1" t="s">
        <v>16</v>
      </c>
      <c r="E3" s="1" t="s">
        <v>17</v>
      </c>
      <c r="F3" s="1" t="s">
        <v>18</v>
      </c>
      <c r="G3" s="1" t="s">
        <v>8</v>
      </c>
      <c r="H3" s="1" t="s">
        <v>20</v>
      </c>
      <c r="I3" s="1" t="s">
        <v>42</v>
      </c>
      <c r="J3" s="1" t="s">
        <v>26</v>
      </c>
      <c r="K3" s="1" t="s">
        <v>30</v>
      </c>
      <c r="L3" s="1" t="s">
        <v>11</v>
      </c>
      <c r="M3" s="1" t="s">
        <v>21</v>
      </c>
      <c r="N3" s="1" t="s">
        <v>101</v>
      </c>
      <c r="O3" s="1" t="s">
        <v>117</v>
      </c>
      <c r="P3" s="1" t="s">
        <v>88</v>
      </c>
      <c r="Q3" s="1" t="s">
        <v>65</v>
      </c>
      <c r="R3" s="1" t="s">
        <v>24</v>
      </c>
      <c r="S3" s="1" t="s">
        <v>9</v>
      </c>
      <c r="T3" s="1" t="s">
        <v>73</v>
      </c>
      <c r="U3" s="1" t="s">
        <v>13</v>
      </c>
      <c r="V3" s="1" t="s">
        <v>36</v>
      </c>
      <c r="W3" s="1" t="s">
        <v>44</v>
      </c>
      <c r="X3" s="1" t="s">
        <v>113</v>
      </c>
      <c r="Y3" s="1" t="s">
        <v>23</v>
      </c>
      <c r="Z3" s="1" t="s">
        <v>22</v>
      </c>
      <c r="AA3" s="1" t="s">
        <v>41</v>
      </c>
      <c r="AB3" s="1" t="s">
        <v>11</v>
      </c>
      <c r="AC3" s="1" t="s">
        <v>43</v>
      </c>
      <c r="AD3" s="25" t="s">
        <v>40</v>
      </c>
      <c r="AE3" s="1" t="s">
        <v>29</v>
      </c>
      <c r="AF3" s="1" t="s">
        <v>38</v>
      </c>
      <c r="AG3" s="1" t="s">
        <v>39</v>
      </c>
    </row>
    <row r="5" spans="1:33" x14ac:dyDescent="0.3">
      <c r="AF5" s="33">
        <v>0</v>
      </c>
      <c r="AG5" s="23">
        <v>4874.24</v>
      </c>
    </row>
    <row r="6" spans="1:33" x14ac:dyDescent="0.3">
      <c r="A6" t="s">
        <v>57</v>
      </c>
      <c r="B6" t="s">
        <v>51</v>
      </c>
      <c r="C6" t="s">
        <v>49</v>
      </c>
      <c r="D6" t="s">
        <v>58</v>
      </c>
      <c r="E6" s="17"/>
      <c r="F6" s="5">
        <v>397</v>
      </c>
      <c r="G6" s="14"/>
      <c r="H6" s="4"/>
      <c r="I6" s="5"/>
      <c r="J6" s="4"/>
      <c r="K6" s="36"/>
      <c r="L6" s="28">
        <f>SUM(G6:K6)</f>
        <v>0</v>
      </c>
      <c r="M6" s="5"/>
      <c r="N6" s="5"/>
      <c r="O6" s="4"/>
      <c r="P6" s="4"/>
      <c r="Q6" s="5"/>
      <c r="R6" s="4"/>
      <c r="S6" s="4"/>
      <c r="T6" s="4"/>
      <c r="U6" s="4"/>
      <c r="V6" s="4"/>
      <c r="W6" s="5"/>
      <c r="X6" s="5"/>
      <c r="Y6" s="4">
        <v>397</v>
      </c>
      <c r="Z6" s="4"/>
      <c r="AA6" s="5"/>
      <c r="AB6" s="5">
        <f t="shared" ref="AB6:AB24" si="0">SUM(M6:AA6)</f>
        <v>397</v>
      </c>
      <c r="AC6" s="5"/>
      <c r="AD6" s="5">
        <v>397</v>
      </c>
      <c r="AE6" s="4"/>
      <c r="AF6" s="18">
        <f>AF5-AB6+AD6</f>
        <v>0</v>
      </c>
      <c r="AG6" s="19">
        <f>AG5-AD6</f>
        <v>4477.24</v>
      </c>
    </row>
    <row r="7" spans="1:33" x14ac:dyDescent="0.3">
      <c r="A7" t="s">
        <v>59</v>
      </c>
      <c r="B7" t="s">
        <v>60</v>
      </c>
      <c r="C7" t="s">
        <v>49</v>
      </c>
      <c r="D7" t="s">
        <v>61</v>
      </c>
      <c r="E7" s="18"/>
      <c r="F7" s="2">
        <v>26</v>
      </c>
      <c r="G7" s="15"/>
      <c r="I7" s="2"/>
      <c r="K7" s="16"/>
      <c r="L7" s="29">
        <f t="shared" ref="L7:L11" si="1">SUM(G7:K7)</f>
        <v>0</v>
      </c>
      <c r="M7" s="2">
        <v>26</v>
      </c>
      <c r="N7" s="2"/>
      <c r="Q7" s="2"/>
      <c r="W7" s="2"/>
      <c r="X7" s="2"/>
      <c r="AA7" s="2"/>
      <c r="AB7" s="2">
        <f t="shared" si="0"/>
        <v>26</v>
      </c>
      <c r="AC7" s="2"/>
      <c r="AF7" s="18">
        <f>AF6-AB7+AD8</f>
        <v>0</v>
      </c>
      <c r="AG7" s="19">
        <f>AG6-AD7+L9</f>
        <v>4481.8599999999997</v>
      </c>
    </row>
    <row r="8" spans="1:33" x14ac:dyDescent="0.3">
      <c r="B8" t="s">
        <v>62</v>
      </c>
      <c r="C8" t="s">
        <v>49</v>
      </c>
      <c r="D8" t="s">
        <v>63</v>
      </c>
      <c r="E8" s="18"/>
      <c r="F8" s="2">
        <v>123.19</v>
      </c>
      <c r="G8" s="15"/>
      <c r="I8" s="2"/>
      <c r="K8" s="16"/>
      <c r="L8" s="29">
        <f t="shared" si="1"/>
        <v>0</v>
      </c>
      <c r="M8" s="2">
        <v>97.19</v>
      </c>
      <c r="N8" s="2">
        <v>26</v>
      </c>
      <c r="Q8" s="2"/>
      <c r="W8" s="2"/>
      <c r="X8" s="2"/>
      <c r="AA8" s="2"/>
      <c r="AB8" s="2">
        <f t="shared" si="0"/>
        <v>123.19</v>
      </c>
      <c r="AC8" s="2"/>
      <c r="AD8" s="2">
        <v>26</v>
      </c>
      <c r="AF8" s="18">
        <f>AF7-AB8+AD9</f>
        <v>0</v>
      </c>
      <c r="AG8" s="19">
        <f>AG7-AD8-AD9+AD11</f>
        <v>7353.68</v>
      </c>
    </row>
    <row r="9" spans="1:33" x14ac:dyDescent="0.3">
      <c r="B9" t="s">
        <v>55</v>
      </c>
      <c r="C9" t="s">
        <v>30</v>
      </c>
      <c r="E9" s="18">
        <v>4.62</v>
      </c>
      <c r="F9" s="2"/>
      <c r="G9" s="15"/>
      <c r="I9" s="2"/>
      <c r="K9" s="16">
        <v>4.62</v>
      </c>
      <c r="L9" s="29">
        <f t="shared" si="1"/>
        <v>4.62</v>
      </c>
      <c r="M9" s="2"/>
      <c r="N9" s="2"/>
      <c r="Q9" s="2"/>
      <c r="W9" s="2"/>
      <c r="X9" s="2"/>
      <c r="AA9" s="2"/>
      <c r="AB9" s="2">
        <f t="shared" si="0"/>
        <v>0</v>
      </c>
      <c r="AC9" s="2"/>
      <c r="AD9" s="2">
        <v>123.19</v>
      </c>
      <c r="AF9" s="18">
        <f>AF8-AB9+AD10</f>
        <v>0</v>
      </c>
      <c r="AG9" s="19">
        <f>AG8-AD12</f>
        <v>7348.18</v>
      </c>
    </row>
    <row r="10" spans="1:33" x14ac:dyDescent="0.3">
      <c r="B10" t="s">
        <v>52</v>
      </c>
      <c r="C10" t="s">
        <v>53</v>
      </c>
      <c r="D10" t="s">
        <v>75</v>
      </c>
      <c r="E10" s="18">
        <v>3021.01</v>
      </c>
      <c r="F10" s="2"/>
      <c r="G10" s="15">
        <v>3021.01</v>
      </c>
      <c r="I10" s="2"/>
      <c r="K10" s="16"/>
      <c r="L10" s="29">
        <f t="shared" si="1"/>
        <v>3021.01</v>
      </c>
      <c r="M10" s="2"/>
      <c r="N10" s="2"/>
      <c r="Q10" s="2"/>
      <c r="W10" s="2"/>
      <c r="X10" s="2"/>
      <c r="AA10" s="2"/>
      <c r="AB10" s="2">
        <f t="shared" si="0"/>
        <v>0</v>
      </c>
      <c r="AC10" s="2"/>
      <c r="AD10" s="2"/>
      <c r="AF10" s="18">
        <f>AF9-AB10</f>
        <v>0</v>
      </c>
      <c r="AG10" s="19">
        <f>AG9</f>
        <v>7348.18</v>
      </c>
    </row>
    <row r="11" spans="1:33" x14ac:dyDescent="0.3">
      <c r="A11" t="s">
        <v>48</v>
      </c>
      <c r="B11" t="s">
        <v>54</v>
      </c>
      <c r="C11" t="s">
        <v>49</v>
      </c>
      <c r="D11" t="s">
        <v>64</v>
      </c>
      <c r="E11" s="18"/>
      <c r="F11" s="2">
        <v>5.5</v>
      </c>
      <c r="G11" s="15"/>
      <c r="I11" s="2"/>
      <c r="K11" s="16"/>
      <c r="L11" s="29">
        <f t="shared" si="1"/>
        <v>0</v>
      </c>
      <c r="M11" s="2"/>
      <c r="N11" s="2"/>
      <c r="Q11" s="2">
        <v>5.5</v>
      </c>
      <c r="W11" s="2"/>
      <c r="X11" s="2"/>
      <c r="AA11" s="2"/>
      <c r="AB11" s="2">
        <f t="shared" si="0"/>
        <v>5.5</v>
      </c>
      <c r="AC11" s="2"/>
      <c r="AD11" s="2">
        <v>3021.01</v>
      </c>
      <c r="AF11" s="18">
        <f t="shared" ref="AF11:AF12" si="2">AF10-AB11+AD12</f>
        <v>0</v>
      </c>
      <c r="AG11" s="19">
        <f>AG10-AD13</f>
        <v>7301.18</v>
      </c>
    </row>
    <row r="12" spans="1:33" x14ac:dyDescent="0.3">
      <c r="A12" t="s">
        <v>47</v>
      </c>
      <c r="B12" t="s">
        <v>50</v>
      </c>
      <c r="C12" t="s">
        <v>49</v>
      </c>
      <c r="D12" t="s">
        <v>66</v>
      </c>
      <c r="E12" s="18"/>
      <c r="F12" s="2">
        <v>47</v>
      </c>
      <c r="G12" s="15"/>
      <c r="I12" s="2"/>
      <c r="K12" s="16"/>
      <c r="L12" s="29">
        <f>SUM(G12:K12)</f>
        <v>0</v>
      </c>
      <c r="M12" s="2"/>
      <c r="N12" s="2"/>
      <c r="Q12" s="2"/>
      <c r="U12" s="2">
        <v>47</v>
      </c>
      <c r="AB12" s="2">
        <f t="shared" si="0"/>
        <v>47</v>
      </c>
      <c r="AC12" s="2"/>
      <c r="AD12" s="2">
        <v>5.5</v>
      </c>
      <c r="AF12" s="18">
        <f t="shared" si="2"/>
        <v>0</v>
      </c>
      <c r="AG12" s="19">
        <f>AG11-AD17</f>
        <v>7276.7800000000007</v>
      </c>
    </row>
    <row r="13" spans="1:33" x14ac:dyDescent="0.3">
      <c r="A13" t="s">
        <v>67</v>
      </c>
      <c r="B13" t="s">
        <v>60</v>
      </c>
      <c r="C13" t="s">
        <v>49</v>
      </c>
      <c r="D13" t="s">
        <v>68</v>
      </c>
      <c r="E13" s="15"/>
      <c r="F13" s="2">
        <v>24.4</v>
      </c>
      <c r="G13" s="15"/>
      <c r="L13" s="29">
        <f t="shared" ref="L13:L80" si="3">SUM(G13:K13)</f>
        <v>0</v>
      </c>
      <c r="M13" s="2">
        <v>24.4</v>
      </c>
      <c r="N13" s="2"/>
      <c r="Q13" s="2"/>
      <c r="AB13" s="2">
        <f t="shared" si="0"/>
        <v>24.4</v>
      </c>
      <c r="AC13" s="2"/>
      <c r="AD13" s="2">
        <v>47</v>
      </c>
      <c r="AE13" s="16"/>
      <c r="AF13" s="18">
        <f>AF12-AB13+AD17</f>
        <v>0</v>
      </c>
      <c r="AG13" s="19">
        <f>AG12+L14</f>
        <v>7306.7800000000007</v>
      </c>
    </row>
    <row r="14" spans="1:33" x14ac:dyDescent="0.3">
      <c r="A14" t="s">
        <v>133</v>
      </c>
      <c r="B14" t="s">
        <v>134</v>
      </c>
      <c r="C14" t="s">
        <v>49</v>
      </c>
      <c r="E14" s="15">
        <v>30</v>
      </c>
      <c r="F14" s="2"/>
      <c r="G14" s="15"/>
      <c r="I14">
        <v>30</v>
      </c>
      <c r="L14" s="29">
        <f t="shared" si="3"/>
        <v>30</v>
      </c>
      <c r="M14" s="2"/>
      <c r="N14" s="2"/>
      <c r="Q14" s="2"/>
      <c r="AB14" s="2">
        <f t="shared" si="0"/>
        <v>0</v>
      </c>
      <c r="AC14" s="2"/>
      <c r="AD14" s="2"/>
      <c r="AE14" s="16"/>
      <c r="AG14" s="19">
        <f>AG13</f>
        <v>7306.7800000000007</v>
      </c>
    </row>
    <row r="15" spans="1:33" x14ac:dyDescent="0.3">
      <c r="A15" t="s">
        <v>130</v>
      </c>
      <c r="B15" t="s">
        <v>62</v>
      </c>
      <c r="C15" t="s">
        <v>49</v>
      </c>
      <c r="D15" t="s">
        <v>131</v>
      </c>
      <c r="E15" s="15"/>
      <c r="F15" s="2">
        <v>135.59</v>
      </c>
      <c r="G15" s="15"/>
      <c r="L15" s="29">
        <v>121.59</v>
      </c>
      <c r="M15" s="2">
        <v>95.59</v>
      </c>
      <c r="N15" s="2">
        <v>26</v>
      </c>
      <c r="Q15" s="2"/>
      <c r="AB15" s="2">
        <f t="shared" si="0"/>
        <v>121.59</v>
      </c>
      <c r="AC15" s="2"/>
      <c r="AD15" s="2"/>
      <c r="AE15" s="16"/>
      <c r="AF15" s="18">
        <f>AF13-AB21-AB22+AD21+AD22</f>
        <v>0</v>
      </c>
      <c r="AG15" s="19">
        <f t="shared" ref="AG15" si="4">AG14</f>
        <v>7306.7800000000007</v>
      </c>
    </row>
    <row r="16" spans="1:33" x14ac:dyDescent="0.3">
      <c r="A16" t="s">
        <v>76</v>
      </c>
      <c r="B16" t="s">
        <v>55</v>
      </c>
      <c r="C16" t="s">
        <v>30</v>
      </c>
      <c r="E16" s="18">
        <v>6.61</v>
      </c>
      <c r="F16" s="2"/>
      <c r="G16" s="18"/>
      <c r="H16" s="2"/>
      <c r="I16" s="2"/>
      <c r="J16" s="2"/>
      <c r="K16" s="2">
        <v>6.61</v>
      </c>
      <c r="L16" s="29">
        <f>SUM(G16:K16)</f>
        <v>6.61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f t="shared" si="0"/>
        <v>0</v>
      </c>
      <c r="AC16" s="2"/>
      <c r="AD16" s="2">
        <v>84.1</v>
      </c>
      <c r="AE16" s="19"/>
      <c r="AF16" s="18">
        <f>AF15-AB22-AB23+AD22+AD23</f>
        <v>0</v>
      </c>
      <c r="AG16" s="19">
        <f>AG15+L16</f>
        <v>7313.39</v>
      </c>
    </row>
    <row r="17" spans="1:33" x14ac:dyDescent="0.3">
      <c r="B17" t="s">
        <v>62</v>
      </c>
      <c r="C17" t="s">
        <v>49</v>
      </c>
      <c r="D17" t="s">
        <v>69</v>
      </c>
      <c r="E17" s="18"/>
      <c r="F17" s="2">
        <v>123.19</v>
      </c>
      <c r="G17" s="15"/>
      <c r="H17" s="2"/>
      <c r="L17" s="29">
        <f t="shared" si="3"/>
        <v>0</v>
      </c>
      <c r="M17" s="2">
        <v>97.19</v>
      </c>
      <c r="N17" s="2">
        <v>26</v>
      </c>
      <c r="Q17" s="2"/>
      <c r="Y17" s="2"/>
      <c r="AB17" s="2">
        <f t="shared" si="0"/>
        <v>123.19</v>
      </c>
      <c r="AC17" s="2"/>
      <c r="AD17" s="2">
        <v>24.4</v>
      </c>
      <c r="AE17" s="19"/>
      <c r="AF17" s="18">
        <f>AF16-AB23-AB24+AD23+AD24</f>
        <v>0</v>
      </c>
      <c r="AG17" s="19">
        <f>AG16-AD17-AD19</f>
        <v>7165.8000000000011</v>
      </c>
    </row>
    <row r="18" spans="1:33" x14ac:dyDescent="0.3">
      <c r="B18" t="s">
        <v>60</v>
      </c>
      <c r="C18" t="s">
        <v>49</v>
      </c>
      <c r="D18" t="s">
        <v>132</v>
      </c>
      <c r="E18" s="18"/>
      <c r="F18" s="2">
        <v>12</v>
      </c>
      <c r="G18" s="15"/>
      <c r="H18" s="2"/>
      <c r="L18" s="29"/>
      <c r="M18" s="2">
        <v>12</v>
      </c>
      <c r="N18" s="2"/>
      <c r="Q18" s="2"/>
      <c r="Y18" s="2"/>
      <c r="AB18" s="2">
        <f t="shared" si="0"/>
        <v>12</v>
      </c>
      <c r="AC18" s="2"/>
      <c r="AD18" s="2">
        <v>135.59</v>
      </c>
      <c r="AE18" s="19"/>
      <c r="AF18" s="18">
        <f>AF17-AB24-AB25+AD24+AD25</f>
        <v>0</v>
      </c>
      <c r="AG18" s="19">
        <f>AG17-AD16</f>
        <v>7081.7000000000007</v>
      </c>
    </row>
    <row r="19" spans="1:33" x14ac:dyDescent="0.3">
      <c r="A19" t="s">
        <v>70</v>
      </c>
      <c r="B19" t="s">
        <v>71</v>
      </c>
      <c r="C19" t="s">
        <v>49</v>
      </c>
      <c r="D19" t="s">
        <v>72</v>
      </c>
      <c r="E19" s="18"/>
      <c r="F19" s="2">
        <v>84.1</v>
      </c>
      <c r="G19" s="18"/>
      <c r="H19" s="2"/>
      <c r="I19" s="2"/>
      <c r="J19" s="2"/>
      <c r="K19" s="2"/>
      <c r="L19" s="29">
        <f t="shared" si="3"/>
        <v>0</v>
      </c>
      <c r="M19" s="2"/>
      <c r="N19" s="2"/>
      <c r="O19" s="2"/>
      <c r="P19" s="2"/>
      <c r="Q19" s="2"/>
      <c r="R19" s="2"/>
      <c r="S19" s="2"/>
      <c r="T19" s="2">
        <v>84.1</v>
      </c>
      <c r="U19" s="2"/>
      <c r="V19" s="2"/>
      <c r="W19" s="2"/>
      <c r="X19" s="2"/>
      <c r="Y19" s="2"/>
      <c r="Z19" s="2"/>
      <c r="AA19" s="2"/>
      <c r="AB19" s="2">
        <f t="shared" si="0"/>
        <v>84.1</v>
      </c>
      <c r="AC19" s="2"/>
      <c r="AD19" s="2">
        <v>123.19</v>
      </c>
      <c r="AE19" s="19"/>
      <c r="AF19" s="18">
        <f>AF18-AB25-AB26+AD25+AD26</f>
        <v>0</v>
      </c>
      <c r="AG19" s="19">
        <f>AG18+L20</f>
        <v>7088.35</v>
      </c>
    </row>
    <row r="20" spans="1:33" x14ac:dyDescent="0.3">
      <c r="A20" t="s">
        <v>76</v>
      </c>
      <c r="B20" t="s">
        <v>55</v>
      </c>
      <c r="C20" t="s">
        <v>30</v>
      </c>
      <c r="E20" s="18">
        <v>6.65</v>
      </c>
      <c r="F20" s="2"/>
      <c r="G20" s="18"/>
      <c r="H20" s="2"/>
      <c r="I20" s="2"/>
      <c r="J20" s="2"/>
      <c r="K20" s="2">
        <v>6.65</v>
      </c>
      <c r="L20" s="29">
        <f t="shared" si="3"/>
        <v>6.65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f t="shared" si="0"/>
        <v>0</v>
      </c>
      <c r="AC20" s="2"/>
      <c r="AD20" s="2"/>
      <c r="AE20" s="19"/>
      <c r="AF20" s="18">
        <f>AF18-AB26-AB27+AD26+AD27</f>
        <v>0</v>
      </c>
      <c r="AG20" s="19">
        <f>AG19-AB23-AD17-AD19</f>
        <v>6420.7600000000011</v>
      </c>
    </row>
    <row r="21" spans="1:33" x14ac:dyDescent="0.3">
      <c r="B21" t="s">
        <v>62</v>
      </c>
      <c r="C21" t="s">
        <v>49</v>
      </c>
      <c r="E21" s="18"/>
      <c r="F21" s="2">
        <v>135.59</v>
      </c>
      <c r="G21" s="18"/>
      <c r="H21" s="2"/>
      <c r="I21" s="2"/>
      <c r="J21" s="2"/>
      <c r="K21" s="2"/>
      <c r="L21" s="29"/>
      <c r="M21" s="2">
        <v>109.59</v>
      </c>
      <c r="N21" s="2">
        <v>26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>
        <f t="shared" si="0"/>
        <v>135.59</v>
      </c>
      <c r="AC21" s="2"/>
      <c r="AD21" s="2">
        <v>135.59</v>
      </c>
      <c r="AE21" s="19"/>
      <c r="AF21" s="18">
        <f>AF19-AB27-AB28+AD27+AD28</f>
        <v>0</v>
      </c>
      <c r="AG21" s="19"/>
    </row>
    <row r="22" spans="1:33" x14ac:dyDescent="0.3">
      <c r="B22" t="s">
        <v>60</v>
      </c>
      <c r="C22" t="s">
        <v>49</v>
      </c>
      <c r="E22" s="18"/>
      <c r="F22" s="2">
        <v>12</v>
      </c>
      <c r="G22" s="18"/>
      <c r="H22" s="2"/>
      <c r="I22" s="2"/>
      <c r="J22" s="2"/>
      <c r="K22" s="2"/>
      <c r="L22" s="29"/>
      <c r="M22" s="2">
        <v>12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f t="shared" si="0"/>
        <v>12</v>
      </c>
      <c r="AC22" s="2"/>
      <c r="AD22" s="2">
        <v>12</v>
      </c>
      <c r="AE22" s="19"/>
      <c r="AF22" s="18">
        <f>AF20-AB28-AB29+AD28+AD29</f>
        <v>0</v>
      </c>
      <c r="AG22" s="19"/>
    </row>
    <row r="23" spans="1:33" x14ac:dyDescent="0.3">
      <c r="A23" t="s">
        <v>120</v>
      </c>
      <c r="B23" t="s">
        <v>121</v>
      </c>
      <c r="C23" t="s">
        <v>49</v>
      </c>
      <c r="D23" t="s">
        <v>123</v>
      </c>
      <c r="E23" s="18"/>
      <c r="F23" s="2">
        <v>520</v>
      </c>
      <c r="G23" s="18"/>
      <c r="H23" s="2"/>
      <c r="I23" s="2"/>
      <c r="J23" s="2"/>
      <c r="K23" s="2"/>
      <c r="L23" s="29">
        <f t="shared" si="3"/>
        <v>0</v>
      </c>
      <c r="M23" s="2"/>
      <c r="N23" s="2"/>
      <c r="O23" s="2"/>
      <c r="P23" s="2"/>
      <c r="Q23" s="2"/>
      <c r="R23" s="2">
        <v>520</v>
      </c>
      <c r="S23" s="2"/>
      <c r="T23" s="2"/>
      <c r="U23" s="2"/>
      <c r="V23" s="2"/>
      <c r="W23" s="2"/>
      <c r="X23" s="2"/>
      <c r="Y23" s="2"/>
      <c r="Z23" s="2"/>
      <c r="AA23" s="2"/>
      <c r="AB23" s="2">
        <f t="shared" si="0"/>
        <v>520</v>
      </c>
      <c r="AC23" s="2"/>
      <c r="AD23" s="2">
        <v>520</v>
      </c>
      <c r="AE23" s="19"/>
      <c r="AF23" s="18">
        <f>AF21-AB29-AB30+AD29+AD30</f>
        <v>0</v>
      </c>
      <c r="AG23" s="19">
        <f>AG20-AD24</f>
        <v>6129.0100000000011</v>
      </c>
    </row>
    <row r="24" spans="1:33" x14ac:dyDescent="0.3">
      <c r="A24" t="s">
        <v>122</v>
      </c>
      <c r="B24" t="s">
        <v>51</v>
      </c>
      <c r="C24" t="s">
        <v>49</v>
      </c>
      <c r="D24" t="s">
        <v>124</v>
      </c>
      <c r="E24" s="18"/>
      <c r="F24" s="2">
        <v>291.75</v>
      </c>
      <c r="G24" s="18"/>
      <c r="H24" s="2"/>
      <c r="I24" s="2"/>
      <c r="J24" s="2"/>
      <c r="K24" s="2"/>
      <c r="L24" s="29">
        <f t="shared" si="3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291.75</v>
      </c>
      <c r="Z24" s="2"/>
      <c r="AA24" s="2"/>
      <c r="AB24" s="2">
        <f t="shared" si="0"/>
        <v>291.75</v>
      </c>
      <c r="AC24" s="2"/>
      <c r="AD24" s="2">
        <v>291.75</v>
      </c>
      <c r="AE24" s="19"/>
      <c r="AF24" s="18">
        <f>AF22-AB30-AB31+AD30+AD31</f>
        <v>0</v>
      </c>
      <c r="AG24" s="19">
        <f t="shared" ref="AG24:AG25" si="5">AG23-AD25</f>
        <v>6129.0100000000011</v>
      </c>
    </row>
    <row r="25" spans="1:33" x14ac:dyDescent="0.3">
      <c r="A25" t="s">
        <v>135</v>
      </c>
      <c r="B25" t="s">
        <v>55</v>
      </c>
      <c r="C25" t="s">
        <v>30</v>
      </c>
      <c r="E25" s="18">
        <v>5.79</v>
      </c>
      <c r="F25" s="2"/>
      <c r="G25" s="18"/>
      <c r="H25" s="2"/>
      <c r="I25" s="2"/>
      <c r="J25" s="2"/>
      <c r="K25" s="2">
        <v>5.79</v>
      </c>
      <c r="L25" s="29">
        <f t="shared" si="3"/>
        <v>5.79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9"/>
      <c r="AF25" s="40">
        <f>AF23-AB31-AB32+AD31+AD32</f>
        <v>0</v>
      </c>
      <c r="AG25" s="41">
        <f t="shared" si="5"/>
        <v>6129.0100000000011</v>
      </c>
    </row>
    <row r="26" spans="1:33" x14ac:dyDescent="0.3">
      <c r="A26" t="s">
        <v>135</v>
      </c>
      <c r="B26" t="s">
        <v>62</v>
      </c>
      <c r="C26" t="s">
        <v>49</v>
      </c>
      <c r="D26" t="s">
        <v>125</v>
      </c>
      <c r="E26" s="18"/>
      <c r="F26" s="2">
        <v>147.59</v>
      </c>
      <c r="G26" s="18"/>
      <c r="H26" s="2"/>
      <c r="I26" s="2"/>
      <c r="J26" s="2"/>
      <c r="K26" s="2"/>
      <c r="L26" s="29">
        <f t="shared" si="3"/>
        <v>0</v>
      </c>
      <c r="M26" s="2">
        <v>135.59</v>
      </c>
      <c r="N26" s="2">
        <v>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9"/>
      <c r="AF26" s="18"/>
      <c r="AG26" s="19"/>
    </row>
    <row r="27" spans="1:33" x14ac:dyDescent="0.3">
      <c r="B27" t="s">
        <v>60</v>
      </c>
      <c r="C27" t="s">
        <v>49</v>
      </c>
      <c r="D27" t="s">
        <v>126</v>
      </c>
      <c r="E27" s="18"/>
      <c r="F27" s="2">
        <v>12</v>
      </c>
      <c r="G27" s="18"/>
      <c r="H27" s="2"/>
      <c r="I27" s="2"/>
      <c r="J27" s="2"/>
      <c r="K27" s="2"/>
      <c r="L27" s="29">
        <f t="shared" si="3"/>
        <v>0</v>
      </c>
      <c r="M27" s="2">
        <v>12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9"/>
      <c r="AF27" s="18"/>
      <c r="AG27" s="19"/>
    </row>
    <row r="28" spans="1:33" x14ac:dyDescent="0.3">
      <c r="A28" t="s">
        <v>127</v>
      </c>
      <c r="B28" t="s">
        <v>129</v>
      </c>
      <c r="C28" t="s">
        <v>49</v>
      </c>
      <c r="D28" t="s">
        <v>128</v>
      </c>
      <c r="E28" s="18"/>
      <c r="F28" s="19">
        <v>50.4</v>
      </c>
      <c r="G28" s="2"/>
      <c r="H28" s="2"/>
      <c r="I28" s="2"/>
      <c r="J28" s="2"/>
      <c r="K28" s="2"/>
      <c r="L28" s="29">
        <f t="shared" si="3"/>
        <v>0</v>
      </c>
      <c r="M28" s="2">
        <v>50.4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9"/>
      <c r="AF28" s="18"/>
      <c r="AG28" s="19"/>
    </row>
    <row r="29" spans="1:33" x14ac:dyDescent="0.3">
      <c r="E29" s="18"/>
      <c r="F29" s="19"/>
      <c r="G29" s="2"/>
      <c r="H29" s="2"/>
      <c r="I29" s="2"/>
      <c r="J29" s="2"/>
      <c r="K29" s="2"/>
      <c r="L29" s="29">
        <f t="shared" si="3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19"/>
      <c r="AF29" s="18"/>
      <c r="AG29" s="19"/>
    </row>
    <row r="30" spans="1:33" x14ac:dyDescent="0.3">
      <c r="E30" s="18"/>
      <c r="F30" s="19"/>
      <c r="G30" s="2"/>
      <c r="H30" s="2"/>
      <c r="I30" s="2"/>
      <c r="J30" s="2"/>
      <c r="K30" s="2"/>
      <c r="L30" s="29">
        <f t="shared" si="3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19"/>
      <c r="AF30" s="18"/>
      <c r="AG30" s="19"/>
    </row>
    <row r="31" spans="1:33" x14ac:dyDescent="0.3">
      <c r="E31" s="18"/>
      <c r="F31" s="19"/>
      <c r="G31" s="2"/>
      <c r="H31" s="2"/>
      <c r="I31" s="2"/>
      <c r="J31" s="2"/>
      <c r="K31" s="2"/>
      <c r="L31" s="29">
        <f t="shared" si="3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19"/>
      <c r="AF31" s="18"/>
      <c r="AG31" s="19"/>
    </row>
    <row r="32" spans="1:33" x14ac:dyDescent="0.3">
      <c r="E32" s="18"/>
      <c r="F32" s="19"/>
      <c r="G32" s="2"/>
      <c r="H32" s="2"/>
      <c r="I32" s="2"/>
      <c r="J32" s="2"/>
      <c r="K32" s="2"/>
      <c r="L32" s="29">
        <f t="shared" si="3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19"/>
      <c r="AF32" s="18"/>
      <c r="AG32" s="19"/>
    </row>
    <row r="33" spans="5:33" x14ac:dyDescent="0.3">
      <c r="E33" s="18"/>
      <c r="F33" s="19"/>
      <c r="G33" s="2"/>
      <c r="H33" s="2"/>
      <c r="I33" s="2"/>
      <c r="J33" s="2"/>
      <c r="K33" s="2"/>
      <c r="L33" s="29">
        <f t="shared" si="3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19"/>
      <c r="AF33" s="18"/>
      <c r="AG33" s="19"/>
    </row>
    <row r="34" spans="5:33" x14ac:dyDescent="0.3">
      <c r="E34" s="18"/>
      <c r="F34" s="19"/>
      <c r="G34" s="2"/>
      <c r="H34" s="2"/>
      <c r="I34" s="2"/>
      <c r="J34" s="2"/>
      <c r="K34" s="2"/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9"/>
      <c r="AF34" s="18"/>
      <c r="AG34" s="19"/>
    </row>
    <row r="35" spans="5:33" x14ac:dyDescent="0.3">
      <c r="E35" s="18"/>
      <c r="F35" s="19"/>
      <c r="G35" s="2"/>
      <c r="H35" s="2"/>
      <c r="I35" s="2"/>
      <c r="J35" s="2"/>
      <c r="K35" s="2"/>
      <c r="L35" s="29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19"/>
      <c r="AF35" s="18"/>
      <c r="AG35" s="19"/>
    </row>
    <row r="36" spans="5:33" x14ac:dyDescent="0.3">
      <c r="E36" s="18"/>
      <c r="F36" s="19"/>
      <c r="G36" s="2"/>
      <c r="H36" s="2"/>
      <c r="I36" s="2"/>
      <c r="J36" s="2"/>
      <c r="K36" s="2"/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9"/>
      <c r="AF36" s="18"/>
      <c r="AG36" s="19"/>
    </row>
    <row r="37" spans="5:33" x14ac:dyDescent="0.3">
      <c r="E37" s="18"/>
      <c r="F37" s="19"/>
      <c r="G37" s="2"/>
      <c r="H37" s="2"/>
      <c r="I37" s="2"/>
      <c r="J37" s="2"/>
      <c r="K37" s="2"/>
      <c r="L37" s="29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9"/>
      <c r="AF37" s="18"/>
      <c r="AG37" s="19"/>
    </row>
    <row r="38" spans="5:33" x14ac:dyDescent="0.3">
      <c r="E38" s="18"/>
      <c r="F38" s="19"/>
      <c r="G38" s="2"/>
      <c r="H38" s="2"/>
      <c r="I38" s="2"/>
      <c r="J38" s="2"/>
      <c r="K38" s="2"/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9"/>
      <c r="AF38" s="18"/>
      <c r="AG38" s="19"/>
    </row>
    <row r="39" spans="5:33" x14ac:dyDescent="0.3">
      <c r="E39" s="18"/>
      <c r="F39" s="19"/>
      <c r="G39" s="2"/>
      <c r="H39" s="2"/>
      <c r="I39" s="2"/>
      <c r="J39" s="2"/>
      <c r="K39" s="2"/>
      <c r="L39" s="29">
        <f t="shared" si="3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9"/>
      <c r="AF39" s="18"/>
      <c r="AG39" s="19"/>
    </row>
    <row r="40" spans="5:33" x14ac:dyDescent="0.3">
      <c r="E40" s="18"/>
      <c r="F40" s="19"/>
      <c r="G40" s="2"/>
      <c r="H40" s="2"/>
      <c r="I40" s="2"/>
      <c r="J40" s="2"/>
      <c r="K40" s="2"/>
      <c r="L40" s="29">
        <f t="shared" si="3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9"/>
      <c r="AF40" s="18"/>
      <c r="AG40" s="19"/>
    </row>
    <row r="41" spans="5:33" x14ac:dyDescent="0.3">
      <c r="E41" s="18"/>
      <c r="F41" s="19"/>
      <c r="G41" s="2"/>
      <c r="H41" s="2"/>
      <c r="I41" s="2"/>
      <c r="J41" s="2"/>
      <c r="K41" s="2"/>
      <c r="L41" s="29">
        <f t="shared" si="3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9"/>
      <c r="AF41" s="18"/>
      <c r="AG41" s="19"/>
    </row>
    <row r="42" spans="5:33" x14ac:dyDescent="0.3">
      <c r="E42" s="18"/>
      <c r="F42" s="19"/>
      <c r="G42" s="2"/>
      <c r="H42" s="2"/>
      <c r="I42" s="2"/>
      <c r="J42" s="2"/>
      <c r="K42" s="2"/>
      <c r="L42" s="29">
        <f t="shared" si="3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9"/>
      <c r="AF42" s="18"/>
      <c r="AG42" s="19"/>
    </row>
    <row r="43" spans="5:33" x14ac:dyDescent="0.3">
      <c r="E43" s="18"/>
      <c r="F43" s="19"/>
      <c r="G43" s="2"/>
      <c r="H43" s="2"/>
      <c r="I43" s="2"/>
      <c r="J43" s="2"/>
      <c r="K43" s="2"/>
      <c r="L43" s="29">
        <f t="shared" si="3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9"/>
      <c r="AF43" s="18"/>
      <c r="AG43" s="19"/>
    </row>
    <row r="44" spans="5:33" x14ac:dyDescent="0.3">
      <c r="E44" s="18"/>
      <c r="F44" s="19"/>
      <c r="G44" s="2"/>
      <c r="H44" s="2"/>
      <c r="I44" s="2"/>
      <c r="J44" s="2"/>
      <c r="K44" s="2"/>
      <c r="L44" s="29">
        <f t="shared" si="3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9"/>
      <c r="AF44" s="18"/>
      <c r="AG44" s="19"/>
    </row>
    <row r="45" spans="5:33" x14ac:dyDescent="0.3">
      <c r="E45" s="18"/>
      <c r="F45" s="19"/>
      <c r="G45" s="2"/>
      <c r="H45" s="2"/>
      <c r="I45" s="2"/>
      <c r="J45" s="2"/>
      <c r="K45" s="2"/>
      <c r="L45" s="29">
        <f t="shared" si="3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9"/>
      <c r="AF45" s="18"/>
      <c r="AG45" s="19"/>
    </row>
    <row r="46" spans="5:33" x14ac:dyDescent="0.3">
      <c r="E46" s="18"/>
      <c r="F46" s="19"/>
      <c r="G46" s="2"/>
      <c r="H46" s="2"/>
      <c r="I46" s="2"/>
      <c r="J46" s="2"/>
      <c r="K46" s="2"/>
      <c r="L46" s="29">
        <f t="shared" si="3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9"/>
      <c r="AF46" s="18"/>
      <c r="AG46" s="19"/>
    </row>
    <row r="47" spans="5:33" x14ac:dyDescent="0.3">
      <c r="E47" s="18"/>
      <c r="F47" s="19"/>
      <c r="G47" s="2"/>
      <c r="H47" s="2"/>
      <c r="I47" s="2"/>
      <c r="J47" s="2"/>
      <c r="K47" s="2"/>
      <c r="L47" s="29">
        <f t="shared" si="3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9"/>
      <c r="AF47" s="18"/>
      <c r="AG47" s="34"/>
    </row>
    <row r="48" spans="5:33" x14ac:dyDescent="0.3">
      <c r="E48" s="18"/>
      <c r="F48" s="19"/>
      <c r="G48" s="2"/>
      <c r="H48" s="2"/>
      <c r="I48" s="2"/>
      <c r="J48" s="2"/>
      <c r="K48" s="2"/>
      <c r="L48" s="29">
        <f t="shared" si="3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9"/>
      <c r="AF48" s="18"/>
      <c r="AG48" s="34"/>
    </row>
    <row r="49" spans="5:37" x14ac:dyDescent="0.3">
      <c r="E49" s="18"/>
      <c r="F49" s="19"/>
      <c r="G49" s="2"/>
      <c r="H49" s="2"/>
      <c r="I49" s="2"/>
      <c r="J49" s="2"/>
      <c r="K49" s="2"/>
      <c r="L49" s="29">
        <f t="shared" si="3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9"/>
      <c r="AF49" s="18"/>
      <c r="AG49" s="34"/>
    </row>
    <row r="50" spans="5:37" x14ac:dyDescent="0.3">
      <c r="E50" s="18"/>
      <c r="F50" s="19"/>
      <c r="G50" s="2"/>
      <c r="H50" s="2"/>
      <c r="I50" s="2"/>
      <c r="J50" s="2"/>
      <c r="K50" s="2"/>
      <c r="L50" s="29">
        <f t="shared" si="3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9"/>
      <c r="AF50" s="18"/>
      <c r="AG50" s="34"/>
    </row>
    <row r="51" spans="5:37" x14ac:dyDescent="0.3">
      <c r="E51" s="18"/>
      <c r="F51" s="19"/>
      <c r="G51" s="2"/>
      <c r="H51" s="2"/>
      <c r="I51" s="2"/>
      <c r="J51" s="2"/>
      <c r="K51" s="2"/>
      <c r="L51" s="29">
        <f t="shared" si="3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9"/>
      <c r="AF51" s="18"/>
      <c r="AG51" s="34"/>
    </row>
    <row r="52" spans="5:37" x14ac:dyDescent="0.3">
      <c r="E52" s="18"/>
      <c r="F52" s="34"/>
      <c r="G52" s="2"/>
      <c r="H52" s="2"/>
      <c r="I52" s="2"/>
      <c r="J52" s="2"/>
      <c r="K52" s="2"/>
      <c r="L52" s="29">
        <f t="shared" si="3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19"/>
      <c r="AF52" s="18"/>
      <c r="AG52" s="34"/>
    </row>
    <row r="53" spans="5:37" x14ac:dyDescent="0.3">
      <c r="E53" s="18"/>
      <c r="F53" s="34"/>
      <c r="G53" s="2"/>
      <c r="H53" s="2"/>
      <c r="I53" s="2"/>
      <c r="J53" s="2"/>
      <c r="K53" s="2"/>
      <c r="L53" s="29">
        <f t="shared" si="3"/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9"/>
      <c r="AF53" s="18"/>
      <c r="AG53" s="34"/>
    </row>
    <row r="54" spans="5:37" x14ac:dyDescent="0.3">
      <c r="E54" s="18"/>
      <c r="F54" s="19"/>
      <c r="G54" s="2"/>
      <c r="H54" s="2"/>
      <c r="I54" s="2"/>
      <c r="J54" s="2"/>
      <c r="K54" s="2"/>
      <c r="L54" s="29">
        <f t="shared" si="3"/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19"/>
      <c r="AF54" s="18"/>
      <c r="AG54" s="34"/>
    </row>
    <row r="55" spans="5:37" x14ac:dyDescent="0.3">
      <c r="E55" s="18"/>
      <c r="F55" s="19"/>
      <c r="G55" s="2"/>
      <c r="H55" s="2"/>
      <c r="I55" s="2"/>
      <c r="J55" s="2"/>
      <c r="K55" s="2"/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9"/>
      <c r="AF55" s="18"/>
      <c r="AG55" s="34"/>
    </row>
    <row r="56" spans="5:37" x14ac:dyDescent="0.3">
      <c r="E56" s="35"/>
      <c r="F56" s="19"/>
      <c r="G56" s="2"/>
      <c r="H56" s="2"/>
      <c r="I56" s="2"/>
      <c r="J56" s="2"/>
      <c r="K56" s="2"/>
      <c r="L56" s="29">
        <f t="shared" si="3"/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19"/>
      <c r="AF56" s="18"/>
      <c r="AG56" s="34"/>
    </row>
    <row r="57" spans="5:37" x14ac:dyDescent="0.3">
      <c r="E57" s="35"/>
      <c r="F57" s="19"/>
      <c r="G57" s="2"/>
      <c r="H57" s="2"/>
      <c r="I57" s="2"/>
      <c r="J57" s="2"/>
      <c r="K57" s="2"/>
      <c r="L57" s="29">
        <f t="shared" si="3"/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9"/>
      <c r="AF57" s="18"/>
      <c r="AG57" s="34"/>
    </row>
    <row r="58" spans="5:37" x14ac:dyDescent="0.3">
      <c r="E58" s="35"/>
      <c r="F58" s="19"/>
      <c r="G58" s="2"/>
      <c r="H58" s="2"/>
      <c r="I58" s="2"/>
      <c r="J58" s="2"/>
      <c r="K58" s="2"/>
      <c r="L58" s="29">
        <f t="shared" si="3"/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9"/>
      <c r="AF58" s="18"/>
      <c r="AG58" s="34"/>
    </row>
    <row r="59" spans="5:37" x14ac:dyDescent="0.3">
      <c r="E59" s="18"/>
      <c r="F59" s="19"/>
      <c r="G59" s="2"/>
      <c r="H59" s="2"/>
      <c r="I59" s="2"/>
      <c r="J59" s="2"/>
      <c r="K59" s="2"/>
      <c r="L59" s="29">
        <f t="shared" si="3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9"/>
      <c r="AF59" s="18"/>
      <c r="AG59" s="34"/>
    </row>
    <row r="60" spans="5:37" x14ac:dyDescent="0.3">
      <c r="E60" s="18"/>
      <c r="F60" s="19"/>
      <c r="G60" s="2"/>
      <c r="H60" s="2"/>
      <c r="I60" s="2"/>
      <c r="J60" s="2"/>
      <c r="K60" s="2"/>
      <c r="L60" s="29">
        <f t="shared" si="3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9"/>
      <c r="AF60" s="18"/>
      <c r="AG60" s="34"/>
    </row>
    <row r="61" spans="5:37" x14ac:dyDescent="0.3">
      <c r="E61" s="35"/>
      <c r="F61" s="19"/>
      <c r="G61" s="2"/>
      <c r="H61" s="2"/>
      <c r="I61" s="2"/>
      <c r="J61" s="2"/>
      <c r="K61" s="2"/>
      <c r="L61" s="29">
        <f t="shared" si="3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9"/>
      <c r="AF61" s="18"/>
      <c r="AG61" s="34"/>
      <c r="AK61" t="s">
        <v>45</v>
      </c>
    </row>
    <row r="62" spans="5:37" x14ac:dyDescent="0.3">
      <c r="E62" s="18"/>
      <c r="F62" s="19"/>
      <c r="G62" s="2"/>
      <c r="H62" s="2"/>
      <c r="I62" s="2"/>
      <c r="J62" s="2"/>
      <c r="K62" s="2"/>
      <c r="L62" s="29">
        <f t="shared" si="3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9"/>
      <c r="AF62" s="18"/>
      <c r="AG62" s="34"/>
    </row>
    <row r="63" spans="5:37" x14ac:dyDescent="0.3">
      <c r="E63" s="18"/>
      <c r="F63" s="19"/>
      <c r="G63" s="2"/>
      <c r="H63" s="2"/>
      <c r="I63" s="2"/>
      <c r="J63" s="2"/>
      <c r="K63" s="2"/>
      <c r="L63" s="29">
        <f t="shared" si="3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9"/>
      <c r="AF63" s="18"/>
      <c r="AG63" s="19"/>
    </row>
    <row r="64" spans="5:37" x14ac:dyDescent="0.3">
      <c r="E64" s="18"/>
      <c r="F64" s="19"/>
      <c r="G64" s="2"/>
      <c r="H64" s="2"/>
      <c r="I64" s="2"/>
      <c r="J64" s="2"/>
      <c r="K64" s="2"/>
      <c r="L64" s="29">
        <f t="shared" si="3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9"/>
      <c r="AF64" s="18"/>
      <c r="AG64" s="19"/>
    </row>
    <row r="65" spans="5:33" x14ac:dyDescent="0.3">
      <c r="E65" s="18"/>
      <c r="F65" s="19"/>
      <c r="G65" s="2"/>
      <c r="H65" s="2"/>
      <c r="I65" s="2"/>
      <c r="J65" s="2"/>
      <c r="K65" s="2"/>
      <c r="L65" s="29">
        <f t="shared" si="3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9"/>
      <c r="AF65" s="18"/>
      <c r="AG65" s="19"/>
    </row>
    <row r="66" spans="5:33" x14ac:dyDescent="0.3">
      <c r="E66" s="18"/>
      <c r="F66" s="19"/>
      <c r="G66" s="2"/>
      <c r="H66" s="2"/>
      <c r="I66" s="2"/>
      <c r="J66" s="2"/>
      <c r="K66" s="2"/>
      <c r="L66" s="29">
        <f t="shared" si="3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9"/>
      <c r="AF66" s="18"/>
      <c r="AG66" s="19"/>
    </row>
    <row r="67" spans="5:33" x14ac:dyDescent="0.3">
      <c r="E67" s="18"/>
      <c r="F67" s="19"/>
      <c r="G67" s="2"/>
      <c r="H67" s="2"/>
      <c r="I67" s="2"/>
      <c r="J67" s="2"/>
      <c r="K67" s="2"/>
      <c r="L67" s="29">
        <f t="shared" si="3"/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9"/>
      <c r="AF67" s="18"/>
      <c r="AG67" s="19"/>
    </row>
    <row r="68" spans="5:33" x14ac:dyDescent="0.3">
      <c r="E68" s="18"/>
      <c r="F68" s="19"/>
      <c r="G68" s="2"/>
      <c r="H68" s="2"/>
      <c r="I68" s="2"/>
      <c r="J68" s="2"/>
      <c r="K68" s="2"/>
      <c r="L68" s="29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9"/>
      <c r="AF68" s="18"/>
      <c r="AG68" s="19"/>
    </row>
    <row r="69" spans="5:33" x14ac:dyDescent="0.3">
      <c r="E69" s="18"/>
      <c r="F69" s="19"/>
      <c r="G69" s="2"/>
      <c r="H69" s="2"/>
      <c r="I69" s="2"/>
      <c r="J69" s="2"/>
      <c r="K69" s="2"/>
      <c r="L69" s="29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9"/>
      <c r="AF69" s="18"/>
      <c r="AG69" s="19"/>
    </row>
    <row r="70" spans="5:33" x14ac:dyDescent="0.3">
      <c r="E70" s="18"/>
      <c r="F70" s="19"/>
      <c r="G70" s="2"/>
      <c r="H70" s="2"/>
      <c r="I70" s="2"/>
      <c r="J70" s="2"/>
      <c r="K70" s="2"/>
      <c r="L70" s="29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9"/>
      <c r="AF70" s="18"/>
      <c r="AG70" s="19"/>
    </row>
    <row r="71" spans="5:33" x14ac:dyDescent="0.3">
      <c r="E71" s="18"/>
      <c r="F71" s="19"/>
      <c r="G71" s="2"/>
      <c r="H71" s="2"/>
      <c r="I71" s="2"/>
      <c r="J71" s="2"/>
      <c r="K71" s="2"/>
      <c r="L71" s="29">
        <f t="shared" si="3"/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9"/>
      <c r="AF71" s="18"/>
      <c r="AG71" s="19"/>
    </row>
    <row r="72" spans="5:33" x14ac:dyDescent="0.3">
      <c r="E72" s="18"/>
      <c r="F72" s="19"/>
      <c r="G72" s="2"/>
      <c r="H72" s="2"/>
      <c r="I72" s="2"/>
      <c r="J72" s="2"/>
      <c r="K72" s="2"/>
      <c r="L72" s="29">
        <f t="shared" si="3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9"/>
      <c r="AF72" s="18"/>
      <c r="AG72" s="19"/>
    </row>
    <row r="73" spans="5:33" x14ac:dyDescent="0.3">
      <c r="E73" s="18"/>
      <c r="F73" s="19"/>
      <c r="G73" s="2"/>
      <c r="H73" s="2"/>
      <c r="I73" s="2"/>
      <c r="J73" s="2"/>
      <c r="K73" s="2"/>
      <c r="L73" s="29">
        <f t="shared" si="3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9"/>
      <c r="AF73" s="18"/>
      <c r="AG73" s="19"/>
    </row>
    <row r="74" spans="5:33" x14ac:dyDescent="0.3">
      <c r="E74" s="18"/>
      <c r="F74" s="19"/>
      <c r="G74" s="2"/>
      <c r="H74" s="2"/>
      <c r="I74" s="2"/>
      <c r="J74" s="2"/>
      <c r="K74" s="2"/>
      <c r="L74" s="29">
        <f t="shared" si="3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9"/>
      <c r="AF74" s="18"/>
      <c r="AG74" s="19"/>
    </row>
    <row r="75" spans="5:33" x14ac:dyDescent="0.3">
      <c r="E75" s="18"/>
      <c r="F75" s="19"/>
      <c r="G75" s="2"/>
      <c r="H75" s="2"/>
      <c r="I75" s="2"/>
      <c r="J75" s="2"/>
      <c r="K75" s="2"/>
      <c r="L75" s="29">
        <f t="shared" si="3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9"/>
      <c r="AF75" s="18"/>
      <c r="AG75" s="19"/>
    </row>
    <row r="76" spans="5:33" x14ac:dyDescent="0.3">
      <c r="E76" s="18"/>
      <c r="F76" s="19"/>
      <c r="G76" s="2"/>
      <c r="H76" s="2"/>
      <c r="I76" s="2"/>
      <c r="J76" s="2"/>
      <c r="K76" s="2"/>
      <c r="L76" s="29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9"/>
      <c r="AF76" s="18"/>
      <c r="AG76" s="19"/>
    </row>
    <row r="77" spans="5:33" x14ac:dyDescent="0.3">
      <c r="E77" s="18"/>
      <c r="F77" s="19"/>
      <c r="G77" s="2"/>
      <c r="H77" s="2"/>
      <c r="I77" s="2"/>
      <c r="J77" s="2"/>
      <c r="K77" s="2"/>
      <c r="L77" s="29">
        <f t="shared" si="3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9"/>
      <c r="AF77" s="18"/>
      <c r="AG77" s="19"/>
    </row>
    <row r="78" spans="5:33" x14ac:dyDescent="0.3">
      <c r="E78" s="18"/>
      <c r="F78" s="19"/>
      <c r="G78" s="2"/>
      <c r="H78" s="2"/>
      <c r="I78" s="2"/>
      <c r="J78" s="2"/>
      <c r="K78" s="2"/>
      <c r="L78" s="26">
        <f t="shared" si="3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9"/>
      <c r="AF78" s="18"/>
      <c r="AG78" s="19"/>
    </row>
    <row r="79" spans="5:33" x14ac:dyDescent="0.3">
      <c r="E79" s="18"/>
      <c r="F79" s="19"/>
      <c r="G79" s="2"/>
      <c r="H79" s="2"/>
      <c r="I79" s="2"/>
      <c r="J79" s="2"/>
      <c r="K79" s="2"/>
      <c r="L79" s="26">
        <f t="shared" si="3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9"/>
      <c r="AF79" s="18"/>
      <c r="AG79" s="19"/>
    </row>
    <row r="80" spans="5:33" x14ac:dyDescent="0.3">
      <c r="E80" s="18"/>
      <c r="F80" s="19"/>
      <c r="G80" s="2"/>
      <c r="H80" s="2"/>
      <c r="I80" s="2"/>
      <c r="J80" s="2"/>
      <c r="K80" s="2"/>
      <c r="L80" s="26">
        <f t="shared" si="3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9"/>
      <c r="AF80" s="18"/>
      <c r="AG80" s="19"/>
    </row>
    <row r="81" spans="5:33" x14ac:dyDescent="0.3">
      <c r="E81" s="18"/>
      <c r="F81" s="19"/>
      <c r="G81" s="2"/>
      <c r="H81" s="2"/>
      <c r="I81" s="2"/>
      <c r="J81" s="2"/>
      <c r="K81" s="2"/>
      <c r="L81" s="26">
        <f t="shared" ref="L81:L111" si="6">SUM(G81:K81)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9"/>
      <c r="AF81" s="18"/>
      <c r="AG81" s="19"/>
    </row>
    <row r="82" spans="5:33" x14ac:dyDescent="0.3">
      <c r="E82" s="18"/>
      <c r="F82" s="19"/>
      <c r="G82" s="2"/>
      <c r="H82" s="2"/>
      <c r="I82" s="2"/>
      <c r="J82" s="2"/>
      <c r="K82" s="2"/>
      <c r="L82" s="29">
        <f t="shared" si="6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9"/>
      <c r="AF82" s="18"/>
      <c r="AG82" s="19"/>
    </row>
    <row r="83" spans="5:33" x14ac:dyDescent="0.3">
      <c r="E83" s="18"/>
      <c r="F83" s="19"/>
      <c r="G83" s="2"/>
      <c r="H83" s="2"/>
      <c r="I83" s="2"/>
      <c r="J83" s="2"/>
      <c r="K83" s="2"/>
      <c r="L83" s="29">
        <f t="shared" si="6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9"/>
      <c r="AF83" s="18"/>
      <c r="AG83" s="19"/>
    </row>
    <row r="84" spans="5:33" x14ac:dyDescent="0.3">
      <c r="E84" s="18"/>
      <c r="F84" s="19"/>
      <c r="G84" s="2"/>
      <c r="H84" s="2"/>
      <c r="I84" s="2"/>
      <c r="J84" s="2"/>
      <c r="K84" s="2"/>
      <c r="L84" s="29">
        <f t="shared" si="6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9"/>
      <c r="AF84" s="18"/>
      <c r="AG84" s="19"/>
    </row>
    <row r="85" spans="5:33" x14ac:dyDescent="0.3">
      <c r="E85" s="18"/>
      <c r="F85" s="19"/>
      <c r="G85" s="2"/>
      <c r="H85" s="2"/>
      <c r="I85" s="2"/>
      <c r="J85" s="2"/>
      <c r="K85" s="2"/>
      <c r="L85" s="29">
        <f t="shared" si="6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9"/>
      <c r="AF85" s="18"/>
      <c r="AG85" s="19"/>
    </row>
    <row r="86" spans="5:33" x14ac:dyDescent="0.3">
      <c r="E86" s="18"/>
      <c r="F86" s="19"/>
      <c r="G86" s="2"/>
      <c r="H86" s="2"/>
      <c r="I86" s="2"/>
      <c r="J86" s="2"/>
      <c r="K86" s="2"/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9"/>
      <c r="AF86" s="18"/>
      <c r="AG86" s="19"/>
    </row>
    <row r="87" spans="5:33" x14ac:dyDescent="0.3">
      <c r="E87" s="18"/>
      <c r="F87" s="19"/>
      <c r="G87" s="2"/>
      <c r="H87" s="2"/>
      <c r="I87" s="2"/>
      <c r="J87" s="2"/>
      <c r="K87" s="2"/>
      <c r="L87" s="26">
        <f t="shared" si="6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9"/>
      <c r="AF87" s="18"/>
      <c r="AG87" s="19"/>
    </row>
    <row r="88" spans="5:33" x14ac:dyDescent="0.3">
      <c r="E88" s="18"/>
      <c r="F88" s="19"/>
      <c r="G88" s="2"/>
      <c r="H88" s="2"/>
      <c r="I88" s="2"/>
      <c r="J88" s="2"/>
      <c r="K88" s="2"/>
      <c r="L88" s="2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9"/>
      <c r="AF88" s="18"/>
      <c r="AG88" s="19"/>
    </row>
    <row r="89" spans="5:33" x14ac:dyDescent="0.3">
      <c r="E89" s="18"/>
      <c r="F89" s="19"/>
      <c r="G89" s="2"/>
      <c r="H89" s="2"/>
      <c r="I89" s="2"/>
      <c r="J89" s="2"/>
      <c r="K89" s="2"/>
      <c r="L89" s="26">
        <f t="shared" si="6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9"/>
      <c r="AF89" s="18"/>
      <c r="AG89" s="19"/>
    </row>
    <row r="90" spans="5:33" x14ac:dyDescent="0.3">
      <c r="E90" s="18"/>
      <c r="F90" s="19"/>
      <c r="G90" s="2"/>
      <c r="H90" s="2"/>
      <c r="I90" s="2"/>
      <c r="J90" s="2"/>
      <c r="K90" s="2"/>
      <c r="L90" s="26">
        <f t="shared" si="6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9"/>
      <c r="AF90" s="18"/>
      <c r="AG90" s="19"/>
    </row>
    <row r="91" spans="5:33" x14ac:dyDescent="0.3">
      <c r="E91" s="18"/>
      <c r="F91" s="19"/>
      <c r="G91" s="2"/>
      <c r="H91" s="2"/>
      <c r="I91" s="2"/>
      <c r="J91" s="2"/>
      <c r="K91" s="2"/>
      <c r="L91" s="2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9"/>
      <c r="AF91" s="18"/>
      <c r="AG91" s="19"/>
    </row>
    <row r="92" spans="5:33" x14ac:dyDescent="0.3">
      <c r="E92" s="18"/>
      <c r="F92" s="19"/>
      <c r="G92" s="2"/>
      <c r="H92" s="2"/>
      <c r="I92" s="2"/>
      <c r="J92" s="2"/>
      <c r="K92" s="2"/>
      <c r="L92" s="26">
        <f t="shared" si="6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9"/>
      <c r="AF92" s="18"/>
      <c r="AG92" s="19"/>
    </row>
    <row r="93" spans="5:33" x14ac:dyDescent="0.3">
      <c r="E93" s="18"/>
      <c r="F93" s="19"/>
      <c r="G93" s="2"/>
      <c r="H93" s="2"/>
      <c r="I93" s="2"/>
      <c r="J93" s="2"/>
      <c r="K93" s="2"/>
      <c r="L93" s="26">
        <f t="shared" si="6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9"/>
      <c r="AF93" s="18"/>
      <c r="AG93" s="19"/>
    </row>
    <row r="94" spans="5:33" x14ac:dyDescent="0.3">
      <c r="E94" s="18"/>
      <c r="F94" s="19"/>
      <c r="G94" s="2"/>
      <c r="H94" s="2"/>
      <c r="I94" s="2"/>
      <c r="J94" s="2"/>
      <c r="K94" s="2"/>
      <c r="L94" s="2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9"/>
      <c r="AF94" s="18"/>
      <c r="AG94" s="19"/>
    </row>
    <row r="95" spans="5:33" x14ac:dyDescent="0.3">
      <c r="E95" s="18"/>
      <c r="F95" s="19"/>
      <c r="G95" s="2"/>
      <c r="H95" s="2"/>
      <c r="I95" s="2"/>
      <c r="J95" s="2"/>
      <c r="K95" s="2"/>
      <c r="L95" s="26">
        <f t="shared" si="6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9"/>
      <c r="AF95" s="18"/>
      <c r="AG95" s="19"/>
    </row>
    <row r="96" spans="5:33" x14ac:dyDescent="0.3">
      <c r="E96" s="18"/>
      <c r="F96" s="19"/>
      <c r="G96" s="2"/>
      <c r="H96" s="2"/>
      <c r="I96" s="2"/>
      <c r="J96" s="2"/>
      <c r="K96" s="2"/>
      <c r="L96" s="26">
        <f t="shared" si="6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9"/>
      <c r="AF96" s="18"/>
      <c r="AG96" s="19"/>
    </row>
    <row r="97" spans="5:33" x14ac:dyDescent="0.3">
      <c r="E97" s="18"/>
      <c r="F97" s="19"/>
      <c r="G97" s="2"/>
      <c r="H97" s="2"/>
      <c r="I97" s="2"/>
      <c r="J97" s="2"/>
      <c r="K97" s="2"/>
      <c r="L97" s="26">
        <f t="shared" si="6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9"/>
      <c r="AF97" s="18"/>
      <c r="AG97" s="19"/>
    </row>
    <row r="98" spans="5:33" x14ac:dyDescent="0.3">
      <c r="E98" s="15"/>
      <c r="F98" s="16"/>
      <c r="K98" s="2"/>
      <c r="L98" s="26">
        <f t="shared" si="6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9"/>
      <c r="AF98" s="18"/>
      <c r="AG98" s="19"/>
    </row>
    <row r="99" spans="5:33" x14ac:dyDescent="0.3">
      <c r="E99" s="15"/>
      <c r="F99" s="16"/>
      <c r="K99" s="2"/>
      <c r="L99" s="26">
        <f t="shared" si="6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9"/>
      <c r="AF99" s="18"/>
      <c r="AG99" s="19"/>
    </row>
    <row r="100" spans="5:33" x14ac:dyDescent="0.3">
      <c r="E100" s="15"/>
      <c r="F100" s="19"/>
      <c r="K100" s="2"/>
      <c r="L100" s="26">
        <f t="shared" si="6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9"/>
      <c r="AF100" s="18"/>
      <c r="AG100" s="19"/>
    </row>
    <row r="101" spans="5:33" x14ac:dyDescent="0.3">
      <c r="E101" s="15"/>
      <c r="F101" s="19"/>
      <c r="K101" s="2"/>
      <c r="L101" s="26">
        <f t="shared" si="6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19"/>
      <c r="AF101" s="18"/>
      <c r="AG101" s="19"/>
    </row>
    <row r="102" spans="5:33" x14ac:dyDescent="0.3">
      <c r="E102" s="18"/>
      <c r="F102" s="19"/>
      <c r="K102" s="2"/>
      <c r="L102" s="26">
        <f t="shared" si="6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19"/>
      <c r="AF102" s="18"/>
      <c r="AG102" s="19"/>
    </row>
    <row r="103" spans="5:33" x14ac:dyDescent="0.3">
      <c r="E103" s="18"/>
      <c r="F103" s="19"/>
      <c r="K103" s="2"/>
      <c r="L103" s="26">
        <f t="shared" si="6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19"/>
      <c r="AF103" s="18"/>
      <c r="AG103" s="19"/>
    </row>
    <row r="104" spans="5:33" x14ac:dyDescent="0.3">
      <c r="E104" s="15"/>
      <c r="F104" s="16"/>
      <c r="K104" s="2"/>
      <c r="L104" s="26">
        <f t="shared" si="6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19"/>
      <c r="AF104" s="18"/>
      <c r="AG104" s="19"/>
    </row>
    <row r="105" spans="5:33" x14ac:dyDescent="0.3">
      <c r="E105" s="15"/>
      <c r="F105" s="19"/>
      <c r="K105" s="2"/>
      <c r="L105" s="26">
        <f t="shared" si="6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9"/>
      <c r="AF105" s="18"/>
      <c r="AG105" s="19"/>
    </row>
    <row r="106" spans="5:33" x14ac:dyDescent="0.3">
      <c r="E106" s="15"/>
      <c r="F106" s="16"/>
      <c r="K106" s="2"/>
      <c r="L106" s="26">
        <f t="shared" si="6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9"/>
      <c r="AF106" s="18"/>
      <c r="AG106" s="19"/>
    </row>
    <row r="107" spans="5:33" x14ac:dyDescent="0.3">
      <c r="E107" s="18"/>
      <c r="F107" s="19"/>
      <c r="G107" s="2"/>
      <c r="H107" s="2"/>
      <c r="I107" s="2"/>
      <c r="J107" s="2"/>
      <c r="K107" s="2"/>
      <c r="L107" s="26">
        <f t="shared" si="6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9"/>
      <c r="AF107" s="18"/>
      <c r="AG107" s="19"/>
    </row>
    <row r="108" spans="5:33" x14ac:dyDescent="0.3">
      <c r="E108" s="18"/>
      <c r="F108" s="19"/>
      <c r="G108" s="2"/>
      <c r="H108" s="2"/>
      <c r="I108" s="2"/>
      <c r="J108" s="2"/>
      <c r="K108" s="2"/>
      <c r="L108" s="26">
        <f t="shared" si="6"/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9"/>
      <c r="AF108" s="18"/>
      <c r="AG108" s="19"/>
    </row>
    <row r="109" spans="5:33" x14ac:dyDescent="0.3">
      <c r="E109" s="18"/>
      <c r="F109" s="19"/>
      <c r="G109" s="2"/>
      <c r="H109" s="2"/>
      <c r="I109" s="2"/>
      <c r="J109" s="2"/>
      <c r="K109" s="2"/>
      <c r="L109" s="26">
        <f t="shared" si="6"/>
        <v>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9"/>
      <c r="AF109" s="18"/>
      <c r="AG109" s="19"/>
    </row>
    <row r="110" spans="5:33" x14ac:dyDescent="0.3">
      <c r="E110" s="18"/>
      <c r="F110" s="19"/>
      <c r="G110" s="2"/>
      <c r="H110" s="2"/>
      <c r="I110" s="2"/>
      <c r="J110" s="2"/>
      <c r="K110" s="2"/>
      <c r="L110" s="26">
        <f t="shared" si="6"/>
        <v>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9"/>
      <c r="AF110" s="31"/>
      <c r="AG110" s="32"/>
    </row>
    <row r="111" spans="5:33" x14ac:dyDescent="0.3">
      <c r="E111" s="18"/>
      <c r="F111" s="19"/>
      <c r="G111" s="2"/>
      <c r="H111" s="2"/>
      <c r="I111" s="2"/>
      <c r="J111" s="2"/>
      <c r="K111" s="2"/>
      <c r="L111" s="26">
        <f t="shared" si="6"/>
        <v>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9"/>
      <c r="AF111" s="18"/>
      <c r="AG111" s="19"/>
    </row>
    <row r="112" spans="5:33" x14ac:dyDescent="0.3">
      <c r="E112" s="18"/>
      <c r="F112" s="19"/>
      <c r="G112" s="2"/>
      <c r="H112" s="2"/>
      <c r="I112" s="2"/>
      <c r="J112" s="2"/>
      <c r="K112" s="19"/>
      <c r="L112" s="26">
        <f t="shared" ref="L112:L113" si="7">SUM(G112:K112)</f>
        <v>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9"/>
      <c r="AF112" s="18"/>
      <c r="AG112" s="19"/>
    </row>
    <row r="113" spans="3:33" x14ac:dyDescent="0.3">
      <c r="E113" s="18"/>
      <c r="F113" s="30"/>
      <c r="G113" s="2"/>
      <c r="H113" s="2"/>
      <c r="I113" s="2"/>
      <c r="J113" s="2"/>
      <c r="K113" s="2"/>
      <c r="L113" s="26">
        <f t="shared" si="7"/>
        <v>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9"/>
      <c r="AF113" s="31"/>
      <c r="AG113" s="32"/>
    </row>
    <row r="114" spans="3:33" ht="15" thickBot="1" x14ac:dyDescent="0.35">
      <c r="C114" s="1" t="s">
        <v>6</v>
      </c>
      <c r="E114" s="37">
        <f>SUM(E6:E113)</f>
        <v>3074.6800000000003</v>
      </c>
      <c r="F114" s="38">
        <f>SUM(F6:F113)</f>
        <v>2147.3000000000002</v>
      </c>
      <c r="G114" s="37">
        <f>SUM(G6:G113)</f>
        <v>3021.01</v>
      </c>
      <c r="H114" s="37">
        <f>SUM(H6:H113)</f>
        <v>0</v>
      </c>
      <c r="I114" s="38">
        <f>SUM(I6:I113)</f>
        <v>30</v>
      </c>
      <c r="J114" s="37">
        <f>SUM(J6:J113)</f>
        <v>0</v>
      </c>
      <c r="K114" s="37">
        <f>SUM(K6:K113)</f>
        <v>23.67</v>
      </c>
      <c r="L114" s="37">
        <f>SUM(L6:L113)</f>
        <v>3196.2700000000004</v>
      </c>
      <c r="M114" s="37">
        <f>SUM(M6:M113)</f>
        <v>671.95</v>
      </c>
      <c r="N114" s="37">
        <f>SUM(N6:N113)</f>
        <v>130</v>
      </c>
      <c r="O114" s="37">
        <f>SUM(O6:O113)</f>
        <v>0</v>
      </c>
      <c r="P114" s="37">
        <f>SUM(P6:P113)</f>
        <v>0</v>
      </c>
      <c r="Q114" s="37">
        <f>SUM(Q6:Q113)</f>
        <v>5.5</v>
      </c>
      <c r="R114" s="37">
        <f>SUM(R6:R113)</f>
        <v>520</v>
      </c>
      <c r="S114" s="37">
        <f>SUM(S6:S113)</f>
        <v>0</v>
      </c>
      <c r="T114" s="37">
        <f>SUM(T6:T113)</f>
        <v>84.1</v>
      </c>
      <c r="U114" s="37">
        <f>SUM(U6:U113)</f>
        <v>47</v>
      </c>
      <c r="V114" s="37">
        <f>SUM(V6:V113)</f>
        <v>0</v>
      </c>
      <c r="W114" s="37">
        <f>SUM(W6:W113)</f>
        <v>0</v>
      </c>
      <c r="X114" s="37">
        <f>SUM(X6:X113)</f>
        <v>0</v>
      </c>
      <c r="Y114" s="37">
        <f>SUM(Y6:Y113)</f>
        <v>688.75</v>
      </c>
      <c r="Z114" s="37">
        <f>SUM(Z6:Z113)</f>
        <v>0</v>
      </c>
      <c r="AA114" s="37">
        <f>SUM(AA6:AA113)</f>
        <v>0</v>
      </c>
      <c r="AB114" s="37">
        <f>SUM(AB6:AB113)</f>
        <v>1923.3100000000002</v>
      </c>
      <c r="AC114" s="37">
        <f>SUM(AC6:AC113)</f>
        <v>0</v>
      </c>
      <c r="AD114" s="37">
        <f>SUM(AD6:AD113)</f>
        <v>4946.3200000000006</v>
      </c>
      <c r="AE114" s="38">
        <f>SUM(AE6:AE113)</f>
        <v>0</v>
      </c>
      <c r="AF114" s="37"/>
      <c r="AG114" s="39"/>
    </row>
    <row r="115" spans="3:33" ht="15" thickTop="1" x14ac:dyDescent="0.3"/>
    <row r="118" spans="3:33" x14ac:dyDescent="0.3">
      <c r="C118" s="1" t="s">
        <v>28</v>
      </c>
      <c r="E118" s="2">
        <f>E114-SUM(G114:K114)</f>
        <v>0</v>
      </c>
    </row>
    <row r="119" spans="3:33" x14ac:dyDescent="0.3">
      <c r="C119" s="1" t="s">
        <v>27</v>
      </c>
      <c r="E119" s="2">
        <f>F114-SUM(M114:AA114)</f>
        <v>0</v>
      </c>
    </row>
  </sheetData>
  <pageMargins left="0.7" right="0.7" top="0.75" bottom="0.75" header="0.3" footer="0.3"/>
  <pageSetup paperSize="9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28EF-3BD1-47A4-A06C-7BE2A485BE7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Reconciliation</vt:lpstr>
      <vt:lpstr>Budget Comparison</vt:lpstr>
      <vt:lpstr>Budget</vt:lpstr>
      <vt:lpstr>Cash book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2025-07-14T14:52:47Z</cp:lastPrinted>
  <dcterms:created xsi:type="dcterms:W3CDTF">2011-06-26T08:01:14Z</dcterms:created>
  <dcterms:modified xsi:type="dcterms:W3CDTF">2025-08-11T15:10:56Z</dcterms:modified>
  <cp:category/>
  <cp:contentStatus/>
</cp:coreProperties>
</file>